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30" windowHeight="11160" activeTab="2"/>
  </bookViews>
  <sheets>
    <sheet name="_Instruction" sheetId="4" r:id="rId1"/>
    <sheet name="PayrollSum" sheetId="2" r:id="rId2"/>
    <sheet name="_MailMergeSchema" sheetId="1" r:id="rId3"/>
    <sheet name="Payslip" sheetId="3" r:id="rId4"/>
  </sheets>
  <definedNames>
    <definedName name="_xlnm.Print_Area" localSheetId="3">Payslip!$B$1:$L$59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3" l="1"/>
  <c r="G54" i="3"/>
  <c r="G53" i="3"/>
  <c r="G52" i="3"/>
  <c r="G51" i="3"/>
  <c r="G50" i="3"/>
  <c r="G49" i="3"/>
  <c r="G48" i="3"/>
  <c r="G47" i="3"/>
  <c r="G46" i="3"/>
  <c r="G45" i="3"/>
  <c r="C2" i="3" l="1"/>
  <c r="C3" i="3"/>
  <c r="E43" i="3"/>
  <c r="G43" i="3" s="1"/>
  <c r="E42" i="3"/>
  <c r="G42" i="3" s="1"/>
  <c r="E41" i="3"/>
  <c r="G41" i="3" s="1"/>
  <c r="E40" i="3"/>
  <c r="G40" i="3" s="1"/>
  <c r="E39" i="3"/>
  <c r="G39" i="3" s="1"/>
  <c r="E38" i="3"/>
  <c r="G38" i="3" s="1"/>
  <c r="E37" i="3"/>
  <c r="G37" i="3" s="1"/>
  <c r="E36" i="3"/>
  <c r="G36" i="3" s="1"/>
  <c r="C7" i="3" l="1"/>
  <c r="C6" i="3"/>
  <c r="C8" i="3" l="1"/>
  <c r="C25" i="3"/>
  <c r="C24" i="3"/>
  <c r="C31" i="3"/>
  <c r="C30" i="3"/>
  <c r="C29" i="3"/>
  <c r="C26" i="3"/>
  <c r="C15" i="3"/>
  <c r="C28" i="3"/>
  <c r="C27" i="3"/>
  <c r="E33" i="3"/>
  <c r="E32" i="3"/>
  <c r="D33" i="3"/>
  <c r="D32" i="3"/>
  <c r="D6" i="3"/>
  <c r="M11" i="3" l="1"/>
  <c r="M13" i="3"/>
  <c r="L9" i="3"/>
  <c r="L8" i="3"/>
  <c r="L7" i="3"/>
  <c r="L6" i="3"/>
  <c r="M21" i="3"/>
  <c r="M22" i="3"/>
  <c r="L57" i="3" l="1"/>
  <c r="D9" i="3"/>
  <c r="D8" i="3"/>
  <c r="D10" i="3" l="1"/>
  <c r="M20" i="3" l="1"/>
  <c r="M19" i="3"/>
  <c r="M18" i="3"/>
  <c r="M17" i="3"/>
  <c r="M16" i="3"/>
  <c r="M15" i="3"/>
  <c r="M14" i="3"/>
  <c r="E6" i="3" l="1"/>
  <c r="E8" i="3"/>
  <c r="E9" i="3" l="1"/>
  <c r="E10" i="3"/>
  <c r="D11" i="3" l="1"/>
  <c r="A5" i="4"/>
  <c r="A6" i="4" s="1"/>
  <c r="A7" i="4" s="1"/>
  <c r="A8" i="4" s="1"/>
  <c r="A9" i="4" s="1"/>
  <c r="A10" i="4" s="1"/>
  <c r="A11" i="4" s="1"/>
  <c r="A12" i="4" s="1"/>
  <c r="D13" i="3" l="1"/>
  <c r="C21" i="3"/>
  <c r="C20" i="3"/>
  <c r="C19" i="3"/>
  <c r="C18" i="3"/>
  <c r="C17" i="3"/>
  <c r="C16" i="3"/>
  <c r="C14" i="3"/>
  <c r="C13" i="3"/>
  <c r="C11" i="3"/>
  <c r="C10" i="3"/>
  <c r="C33" i="3"/>
  <c r="DZ107" i="2"/>
  <c r="DY107" i="2"/>
  <c r="DX107" i="2"/>
  <c r="DW107" i="2"/>
  <c r="DV107" i="2"/>
  <c r="DU107" i="2"/>
  <c r="DT107" i="2"/>
  <c r="DS107" i="2"/>
  <c r="DR107" i="2"/>
  <c r="DQ107" i="2"/>
  <c r="DP107" i="2"/>
  <c r="DO107" i="2"/>
  <c r="DN107" i="2"/>
  <c r="DM107" i="2"/>
  <c r="DL107" i="2"/>
  <c r="DK107" i="2"/>
  <c r="DJ107" i="2"/>
  <c r="DI107" i="2"/>
  <c r="DH107" i="2"/>
  <c r="DG107" i="2"/>
  <c r="DF107" i="2"/>
  <c r="DE107" i="2"/>
  <c r="DD107" i="2"/>
  <c r="DC107" i="2"/>
  <c r="DB107" i="2"/>
  <c r="DA107" i="2"/>
  <c r="CZ107" i="2"/>
  <c r="CY107" i="2"/>
  <c r="CX107" i="2"/>
  <c r="CW107" i="2"/>
  <c r="CV107" i="2"/>
  <c r="CU107" i="2"/>
  <c r="CT107" i="2"/>
  <c r="CS107" i="2"/>
  <c r="CR107" i="2"/>
  <c r="CQ107" i="2"/>
  <c r="CP107" i="2"/>
  <c r="CO107" i="2"/>
  <c r="CN107" i="2"/>
  <c r="CM107" i="2"/>
  <c r="CL107" i="2"/>
  <c r="CK107" i="2"/>
  <c r="CJ107" i="2"/>
  <c r="CI107" i="2"/>
  <c r="CH107" i="2"/>
  <c r="CG107" i="2"/>
  <c r="CF107" i="2"/>
  <c r="CE107" i="2"/>
  <c r="CD107" i="2"/>
  <c r="CC107" i="2"/>
  <c r="CB107" i="2"/>
  <c r="CA107" i="2"/>
  <c r="BZ107" i="2"/>
  <c r="BY107" i="2"/>
  <c r="BX107" i="2"/>
  <c r="BW107" i="2"/>
  <c r="BV107" i="2"/>
  <c r="BU107" i="2"/>
  <c r="BT107" i="2"/>
  <c r="BS107" i="2"/>
  <c r="BR107" i="2"/>
  <c r="BQ107" i="2"/>
  <c r="BP107" i="2"/>
  <c r="BO107" i="2"/>
  <c r="BN107" i="2"/>
  <c r="BM107" i="2"/>
  <c r="BL107" i="2"/>
  <c r="BD107" i="2"/>
  <c r="BC107" i="2"/>
  <c r="BB107" i="2"/>
  <c r="BA107" i="2"/>
  <c r="AY107" i="2"/>
  <c r="AX107" i="2"/>
  <c r="AW107" i="2"/>
  <c r="AV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K107" i="2"/>
  <c r="J107" i="2"/>
  <c r="I107" i="2"/>
  <c r="H107" i="2"/>
  <c r="G107" i="2"/>
  <c r="F107" i="2"/>
  <c r="BE106" i="2"/>
  <c r="AZ106" i="2"/>
  <c r="AT106" i="2"/>
  <c r="L106" i="2"/>
  <c r="AE106" i="2" s="1"/>
  <c r="BE105" i="2"/>
  <c r="AZ105" i="2"/>
  <c r="AT105" i="2"/>
  <c r="L105" i="2"/>
  <c r="AE105" i="2" s="1"/>
  <c r="AU105" i="2" s="1"/>
  <c r="BE104" i="2"/>
  <c r="AZ104" i="2"/>
  <c r="AT104" i="2"/>
  <c r="L104" i="2"/>
  <c r="AE104" i="2" s="1"/>
  <c r="BE103" i="2"/>
  <c r="AZ103" i="2"/>
  <c r="AT103" i="2"/>
  <c r="L103" i="2"/>
  <c r="AE103" i="2" s="1"/>
  <c r="AU103" i="2" s="1"/>
  <c r="BE102" i="2"/>
  <c r="AZ102" i="2"/>
  <c r="AT102" i="2"/>
  <c r="L102" i="2"/>
  <c r="AE102" i="2" s="1"/>
  <c r="BE101" i="2"/>
  <c r="AZ101" i="2"/>
  <c r="AT101" i="2"/>
  <c r="L101" i="2"/>
  <c r="AE101" i="2" s="1"/>
  <c r="AU101" i="2" s="1"/>
  <c r="BE100" i="2"/>
  <c r="AZ100" i="2"/>
  <c r="AT100" i="2"/>
  <c r="L100" i="2"/>
  <c r="AE100" i="2" s="1"/>
  <c r="BE99" i="2"/>
  <c r="AZ99" i="2"/>
  <c r="AT99" i="2"/>
  <c r="L99" i="2"/>
  <c r="AE99" i="2" s="1"/>
  <c r="AU99" i="2" s="1"/>
  <c r="BE98" i="2"/>
  <c r="AZ98" i="2"/>
  <c r="AT98" i="2"/>
  <c r="L98" i="2"/>
  <c r="AE98" i="2" s="1"/>
  <c r="BE97" i="2"/>
  <c r="AZ97" i="2"/>
  <c r="AT97" i="2"/>
  <c r="L97" i="2"/>
  <c r="AE97" i="2" s="1"/>
  <c r="AU97" i="2" s="1"/>
  <c r="BE96" i="2"/>
  <c r="AZ96" i="2"/>
  <c r="AT96" i="2"/>
  <c r="L96" i="2"/>
  <c r="AE96" i="2" s="1"/>
  <c r="BE95" i="2"/>
  <c r="AZ95" i="2"/>
  <c r="AT95" i="2"/>
  <c r="L95" i="2"/>
  <c r="AE95" i="2" s="1"/>
  <c r="AU95" i="2" s="1"/>
  <c r="BE94" i="2"/>
  <c r="AZ94" i="2"/>
  <c r="AT94" i="2"/>
  <c r="L94" i="2"/>
  <c r="AE94" i="2" s="1"/>
  <c r="BE93" i="2"/>
  <c r="AZ93" i="2"/>
  <c r="AT93" i="2"/>
  <c r="L93" i="2"/>
  <c r="AE93" i="2" s="1"/>
  <c r="AU93" i="2" s="1"/>
  <c r="BE92" i="2"/>
  <c r="AZ92" i="2"/>
  <c r="AT92" i="2"/>
  <c r="L92" i="2"/>
  <c r="AE92" i="2" s="1"/>
  <c r="BE91" i="2"/>
  <c r="AZ91" i="2"/>
  <c r="AT91" i="2"/>
  <c r="L91" i="2"/>
  <c r="AE91" i="2" s="1"/>
  <c r="AU91" i="2" s="1"/>
  <c r="BE90" i="2"/>
  <c r="AZ90" i="2"/>
  <c r="AT90" i="2"/>
  <c r="L90" i="2"/>
  <c r="AE90" i="2" s="1"/>
  <c r="BE89" i="2"/>
  <c r="AZ89" i="2"/>
  <c r="AT89" i="2"/>
  <c r="L89" i="2"/>
  <c r="AE89" i="2" s="1"/>
  <c r="AU89" i="2" s="1"/>
  <c r="BE88" i="2"/>
  <c r="AZ88" i="2"/>
  <c r="AT88" i="2"/>
  <c r="L88" i="2"/>
  <c r="AE88" i="2" s="1"/>
  <c r="BE87" i="2"/>
  <c r="AZ87" i="2"/>
  <c r="AT87" i="2"/>
  <c r="L87" i="2"/>
  <c r="AE87" i="2" s="1"/>
  <c r="AU87" i="2" s="1"/>
  <c r="BE86" i="2"/>
  <c r="AZ86" i="2"/>
  <c r="AT86" i="2"/>
  <c r="L86" i="2"/>
  <c r="AE86" i="2" s="1"/>
  <c r="BE85" i="2"/>
  <c r="AZ85" i="2"/>
  <c r="AT85" i="2"/>
  <c r="L85" i="2"/>
  <c r="AE85" i="2" s="1"/>
  <c r="AU85" i="2" s="1"/>
  <c r="BE84" i="2"/>
  <c r="AZ84" i="2"/>
  <c r="AT84" i="2"/>
  <c r="L84" i="2"/>
  <c r="AE84" i="2" s="1"/>
  <c r="BE83" i="2"/>
  <c r="AZ83" i="2"/>
  <c r="AT83" i="2"/>
  <c r="L83" i="2"/>
  <c r="AE83" i="2" s="1"/>
  <c r="AU83" i="2" s="1"/>
  <c r="BE82" i="2"/>
  <c r="AZ82" i="2"/>
  <c r="AT82" i="2"/>
  <c r="L82" i="2"/>
  <c r="AE82" i="2" s="1"/>
  <c r="BE81" i="2"/>
  <c r="AZ81" i="2"/>
  <c r="AT81" i="2"/>
  <c r="L81" i="2"/>
  <c r="AE81" i="2" s="1"/>
  <c r="AU81" i="2" s="1"/>
  <c r="BE80" i="2"/>
  <c r="AZ80" i="2"/>
  <c r="AT80" i="2"/>
  <c r="L80" i="2"/>
  <c r="AE80" i="2" s="1"/>
  <c r="AU80" i="2" s="1"/>
  <c r="BE79" i="2"/>
  <c r="AZ79" i="2"/>
  <c r="AT79" i="2"/>
  <c r="L79" i="2"/>
  <c r="AE79" i="2" s="1"/>
  <c r="AU79" i="2" s="1"/>
  <c r="BE78" i="2"/>
  <c r="AZ78" i="2"/>
  <c r="AT78" i="2"/>
  <c r="L78" i="2"/>
  <c r="AE78" i="2" s="1"/>
  <c r="AU78" i="2" s="1"/>
  <c r="BE77" i="2"/>
  <c r="AZ77" i="2"/>
  <c r="AT77" i="2"/>
  <c r="L77" i="2"/>
  <c r="AE77" i="2" s="1"/>
  <c r="AU77" i="2" s="1"/>
  <c r="BE76" i="2"/>
  <c r="AZ76" i="2"/>
  <c r="AT76" i="2"/>
  <c r="L76" i="2"/>
  <c r="AE76" i="2" s="1"/>
  <c r="AU76" i="2" s="1"/>
  <c r="BE75" i="2"/>
  <c r="AZ75" i="2"/>
  <c r="AT75" i="2"/>
  <c r="L75" i="2"/>
  <c r="AE75" i="2" s="1"/>
  <c r="AU75" i="2" s="1"/>
  <c r="BE74" i="2"/>
  <c r="AZ74" i="2"/>
  <c r="AT74" i="2"/>
  <c r="L74" i="2"/>
  <c r="AE74" i="2" s="1"/>
  <c r="AU74" i="2" s="1"/>
  <c r="BE73" i="2"/>
  <c r="AZ73" i="2"/>
  <c r="AT73" i="2"/>
  <c r="L73" i="2"/>
  <c r="AE73" i="2" s="1"/>
  <c r="AU73" i="2" s="1"/>
  <c r="BE72" i="2"/>
  <c r="AZ72" i="2"/>
  <c r="AT72" i="2"/>
  <c r="L72" i="2"/>
  <c r="AE72" i="2" s="1"/>
  <c r="AU72" i="2" s="1"/>
  <c r="BE71" i="2"/>
  <c r="AZ71" i="2"/>
  <c r="AT71" i="2"/>
  <c r="L71" i="2"/>
  <c r="AE71" i="2" s="1"/>
  <c r="AU71" i="2" s="1"/>
  <c r="BE70" i="2"/>
  <c r="AZ70" i="2"/>
  <c r="AT70" i="2"/>
  <c r="L70" i="2"/>
  <c r="AE70" i="2" s="1"/>
  <c r="AU70" i="2" s="1"/>
  <c r="BE69" i="2"/>
  <c r="AZ69" i="2"/>
  <c r="AT69" i="2"/>
  <c r="L69" i="2"/>
  <c r="AE69" i="2" s="1"/>
  <c r="AU69" i="2" s="1"/>
  <c r="BE68" i="2"/>
  <c r="AZ68" i="2"/>
  <c r="AT68" i="2"/>
  <c r="L68" i="2"/>
  <c r="AE68" i="2" s="1"/>
  <c r="AU68" i="2" s="1"/>
  <c r="BE67" i="2"/>
  <c r="AZ67" i="2"/>
  <c r="AT67" i="2"/>
  <c r="L67" i="2"/>
  <c r="AE67" i="2" s="1"/>
  <c r="AU67" i="2" s="1"/>
  <c r="BE66" i="2"/>
  <c r="AZ66" i="2"/>
  <c r="AT66" i="2"/>
  <c r="L66" i="2"/>
  <c r="AE66" i="2" s="1"/>
  <c r="AU66" i="2" s="1"/>
  <c r="BE65" i="2"/>
  <c r="AZ65" i="2"/>
  <c r="AT65" i="2"/>
  <c r="L65" i="2"/>
  <c r="AE65" i="2" s="1"/>
  <c r="AU65" i="2" s="1"/>
  <c r="BE64" i="2"/>
  <c r="AZ64" i="2"/>
  <c r="AT64" i="2"/>
  <c r="L64" i="2"/>
  <c r="AE64" i="2" s="1"/>
  <c r="AU64" i="2" s="1"/>
  <c r="BE63" i="2"/>
  <c r="AZ63" i="2"/>
  <c r="AT63" i="2"/>
  <c r="L63" i="2"/>
  <c r="AE63" i="2" s="1"/>
  <c r="AU63" i="2" s="1"/>
  <c r="BE62" i="2"/>
  <c r="AZ62" i="2"/>
  <c r="AT62" i="2"/>
  <c r="L62" i="2"/>
  <c r="AE62" i="2" s="1"/>
  <c r="AU62" i="2" s="1"/>
  <c r="BE61" i="2"/>
  <c r="AZ61" i="2"/>
  <c r="AT61" i="2"/>
  <c r="L61" i="2"/>
  <c r="AE61" i="2" s="1"/>
  <c r="AU61" i="2" s="1"/>
  <c r="BE60" i="2"/>
  <c r="AZ60" i="2"/>
  <c r="AT60" i="2"/>
  <c r="L60" i="2"/>
  <c r="AE60" i="2" s="1"/>
  <c r="AU60" i="2" s="1"/>
  <c r="BE59" i="2"/>
  <c r="AZ59" i="2"/>
  <c r="AT59" i="2"/>
  <c r="L59" i="2"/>
  <c r="AE59" i="2" s="1"/>
  <c r="BE58" i="2"/>
  <c r="AZ58" i="2"/>
  <c r="AT58" i="2"/>
  <c r="L58" i="2"/>
  <c r="AE58" i="2" s="1"/>
  <c r="BE57" i="2"/>
  <c r="AZ57" i="2"/>
  <c r="AT57" i="2"/>
  <c r="L57" i="2"/>
  <c r="AE57" i="2" s="1"/>
  <c r="BE56" i="2"/>
  <c r="AZ56" i="2"/>
  <c r="AT56" i="2"/>
  <c r="L56" i="2"/>
  <c r="AE56" i="2" s="1"/>
  <c r="BE55" i="2"/>
  <c r="AZ55" i="2"/>
  <c r="AT55" i="2"/>
  <c r="L55" i="2"/>
  <c r="AE55" i="2" s="1"/>
  <c r="BE54" i="2"/>
  <c r="AZ54" i="2"/>
  <c r="AT54" i="2"/>
  <c r="L54" i="2"/>
  <c r="AE54" i="2" s="1"/>
  <c r="BE53" i="2"/>
  <c r="AZ53" i="2"/>
  <c r="AT53" i="2"/>
  <c r="L53" i="2"/>
  <c r="AE53" i="2" s="1"/>
  <c r="AU53" i="2" s="1"/>
  <c r="BE52" i="2"/>
  <c r="AZ52" i="2"/>
  <c r="AT52" i="2"/>
  <c r="L52" i="2"/>
  <c r="AE52" i="2" s="1"/>
  <c r="AU52" i="2" s="1"/>
  <c r="BE51" i="2"/>
  <c r="AZ51" i="2"/>
  <c r="AT51" i="2"/>
  <c r="L51" i="2"/>
  <c r="AE51" i="2" s="1"/>
  <c r="BE50" i="2"/>
  <c r="AZ50" i="2"/>
  <c r="AT50" i="2"/>
  <c r="L50" i="2"/>
  <c r="AE50" i="2" s="1"/>
  <c r="AU50" i="2" s="1"/>
  <c r="BE49" i="2"/>
  <c r="AZ49" i="2"/>
  <c r="AT49" i="2"/>
  <c r="L49" i="2"/>
  <c r="AE49" i="2" s="1"/>
  <c r="BE48" i="2"/>
  <c r="AZ48" i="2"/>
  <c r="AT48" i="2"/>
  <c r="L48" i="2"/>
  <c r="AE48" i="2" s="1"/>
  <c r="BE47" i="2"/>
  <c r="AZ47" i="2"/>
  <c r="AT47" i="2"/>
  <c r="L47" i="2"/>
  <c r="AE47" i="2" s="1"/>
  <c r="BE46" i="2"/>
  <c r="AZ46" i="2"/>
  <c r="AT46" i="2"/>
  <c r="L46" i="2"/>
  <c r="AE46" i="2" s="1"/>
  <c r="AU46" i="2" s="1"/>
  <c r="BE45" i="2"/>
  <c r="AZ45" i="2"/>
  <c r="AT45" i="2"/>
  <c r="L45" i="2"/>
  <c r="AE45" i="2" s="1"/>
  <c r="BE44" i="2"/>
  <c r="AZ44" i="2"/>
  <c r="AT44" i="2"/>
  <c r="L44" i="2"/>
  <c r="AE44" i="2" s="1"/>
  <c r="AU44" i="2" s="1"/>
  <c r="BE43" i="2"/>
  <c r="AZ43" i="2"/>
  <c r="AT43" i="2"/>
  <c r="L43" i="2"/>
  <c r="AE43" i="2" s="1"/>
  <c r="BE42" i="2"/>
  <c r="AZ42" i="2"/>
  <c r="AT42" i="2"/>
  <c r="L42" i="2"/>
  <c r="AE42" i="2" s="1"/>
  <c r="BE41" i="2"/>
  <c r="AZ41" i="2"/>
  <c r="AT41" i="2"/>
  <c r="L41" i="2"/>
  <c r="AE41" i="2" s="1"/>
  <c r="AU41" i="2" s="1"/>
  <c r="BE40" i="2"/>
  <c r="AZ40" i="2"/>
  <c r="AT40" i="2"/>
  <c r="L40" i="2"/>
  <c r="AE40" i="2" s="1"/>
  <c r="AU40" i="2" s="1"/>
  <c r="BE39" i="2"/>
  <c r="AZ39" i="2"/>
  <c r="AT39" i="2"/>
  <c r="L39" i="2"/>
  <c r="AE39" i="2" s="1"/>
  <c r="BE38" i="2"/>
  <c r="AZ38" i="2"/>
  <c r="AT38" i="2"/>
  <c r="L38" i="2"/>
  <c r="AE38" i="2" s="1"/>
  <c r="AU38" i="2" s="1"/>
  <c r="BE37" i="2"/>
  <c r="AZ37" i="2"/>
  <c r="AT37" i="2"/>
  <c r="AE37" i="2"/>
  <c r="AU37" i="2" s="1"/>
  <c r="L37" i="2"/>
  <c r="BE36" i="2"/>
  <c r="AZ36" i="2"/>
  <c r="AT36" i="2"/>
  <c r="L36" i="2"/>
  <c r="AE36" i="2" s="1"/>
  <c r="BE35" i="2"/>
  <c r="AZ35" i="2"/>
  <c r="AT35" i="2"/>
  <c r="L35" i="2"/>
  <c r="AE35" i="2" s="1"/>
  <c r="BE34" i="2"/>
  <c r="AZ34" i="2"/>
  <c r="AT34" i="2"/>
  <c r="L34" i="2"/>
  <c r="AE34" i="2" s="1"/>
  <c r="BE33" i="2"/>
  <c r="AZ33" i="2"/>
  <c r="AT33" i="2"/>
  <c r="L33" i="2"/>
  <c r="AE33" i="2" s="1"/>
  <c r="BE32" i="2"/>
  <c r="AZ32" i="2"/>
  <c r="AT32" i="2"/>
  <c r="L32" i="2"/>
  <c r="AE32" i="2" s="1"/>
  <c r="BE31" i="2"/>
  <c r="AZ31" i="2"/>
  <c r="AT31" i="2"/>
  <c r="L31" i="2"/>
  <c r="AE31" i="2" s="1"/>
  <c r="BE30" i="2"/>
  <c r="AZ30" i="2"/>
  <c r="AT30" i="2"/>
  <c r="L30" i="2"/>
  <c r="AE30" i="2" s="1"/>
  <c r="BE29" i="2"/>
  <c r="AZ29" i="2"/>
  <c r="AT29" i="2"/>
  <c r="L29" i="2"/>
  <c r="AE29" i="2" s="1"/>
  <c r="BE28" i="2"/>
  <c r="AZ28" i="2"/>
  <c r="AT28" i="2"/>
  <c r="L28" i="2"/>
  <c r="AE28" i="2" s="1"/>
  <c r="BE27" i="2"/>
  <c r="AZ27" i="2"/>
  <c r="AT27" i="2"/>
  <c r="L27" i="2"/>
  <c r="AE27" i="2" s="1"/>
  <c r="BE26" i="2"/>
  <c r="AZ26" i="2"/>
  <c r="AT26" i="2"/>
  <c r="L26" i="2"/>
  <c r="AE26" i="2" s="1"/>
  <c r="BE25" i="2"/>
  <c r="AZ25" i="2"/>
  <c r="AT25" i="2"/>
  <c r="L25" i="2"/>
  <c r="AE25" i="2" s="1"/>
  <c r="BE24" i="2"/>
  <c r="AZ24" i="2"/>
  <c r="AT24" i="2"/>
  <c r="L24" i="2"/>
  <c r="AE24" i="2" s="1"/>
  <c r="BE23" i="2"/>
  <c r="AZ23" i="2"/>
  <c r="AT23" i="2"/>
  <c r="L23" i="2"/>
  <c r="AE23" i="2" s="1"/>
  <c r="BE22" i="2"/>
  <c r="AZ22" i="2"/>
  <c r="AT22" i="2"/>
  <c r="L22" i="2"/>
  <c r="AE22" i="2" s="1"/>
  <c r="BE21" i="2"/>
  <c r="AZ21" i="2"/>
  <c r="AT21" i="2"/>
  <c r="L21" i="2"/>
  <c r="AE21" i="2" s="1"/>
  <c r="BE20" i="2"/>
  <c r="AZ20" i="2"/>
  <c r="AT20" i="2"/>
  <c r="L20" i="2"/>
  <c r="AE20" i="2" s="1"/>
  <c r="BE19" i="2"/>
  <c r="AZ19" i="2"/>
  <c r="AT19" i="2"/>
  <c r="L19" i="2"/>
  <c r="AE19" i="2" s="1"/>
  <c r="BE18" i="2"/>
  <c r="AZ18" i="2"/>
  <c r="AT18" i="2"/>
  <c r="L18" i="2"/>
  <c r="AE18" i="2" s="1"/>
  <c r="BE17" i="2"/>
  <c r="AZ17" i="2"/>
  <c r="AT17" i="2"/>
  <c r="L17" i="2"/>
  <c r="AE17" i="2" s="1"/>
  <c r="BE16" i="2"/>
  <c r="AZ16" i="2"/>
  <c r="AT16" i="2"/>
  <c r="L16" i="2"/>
  <c r="AE16" i="2" s="1"/>
  <c r="BE15" i="2"/>
  <c r="AZ15" i="2"/>
  <c r="AT15" i="2"/>
  <c r="L15" i="2"/>
  <c r="AE15" i="2" s="1"/>
  <c r="BE14" i="2"/>
  <c r="AZ14" i="2"/>
  <c r="AT14" i="2"/>
  <c r="L14" i="2"/>
  <c r="AE14" i="2" s="1"/>
  <c r="BE13" i="2"/>
  <c r="AZ13" i="2"/>
  <c r="AT13" i="2"/>
  <c r="L13" i="2"/>
  <c r="AE13" i="2" s="1"/>
  <c r="BE12" i="2"/>
  <c r="AZ12" i="2"/>
  <c r="AT12" i="2"/>
  <c r="L12" i="2"/>
  <c r="AE12" i="2" s="1"/>
  <c r="BE11" i="2"/>
  <c r="AZ11" i="2"/>
  <c r="AT11" i="2"/>
  <c r="L11" i="2"/>
  <c r="AE11" i="2" s="1"/>
  <c r="BE10" i="2"/>
  <c r="AZ10" i="2"/>
  <c r="AT10" i="2"/>
  <c r="L10" i="2"/>
  <c r="AE10" i="2" s="1"/>
  <c r="E4" i="2"/>
  <c r="E3" i="2"/>
  <c r="AU14" i="2" l="1"/>
  <c r="AU16" i="2"/>
  <c r="AU17" i="2"/>
  <c r="D14" i="3"/>
  <c r="AU18" i="2"/>
  <c r="AU20" i="2"/>
  <c r="AU22" i="2"/>
  <c r="AU28" i="2"/>
  <c r="AU30" i="2"/>
  <c r="AU34" i="2"/>
  <c r="AU36" i="2"/>
  <c r="AU11" i="2"/>
  <c r="AU13" i="2"/>
  <c r="AU82" i="2"/>
  <c r="AU84" i="2"/>
  <c r="AU86" i="2"/>
  <c r="AU88" i="2"/>
  <c r="AU90" i="2"/>
  <c r="AU92" i="2"/>
  <c r="AU94" i="2"/>
  <c r="AU96" i="2"/>
  <c r="AU98" i="2"/>
  <c r="AU100" i="2"/>
  <c r="AU102" i="2"/>
  <c r="AU104" i="2"/>
  <c r="AU106" i="2"/>
  <c r="AU19" i="2"/>
  <c r="AU21" i="2"/>
  <c r="AU25" i="2"/>
  <c r="AU15" i="2"/>
  <c r="AU32" i="2"/>
  <c r="AU57" i="2"/>
  <c r="AU10" i="2"/>
  <c r="AU12" i="2"/>
  <c r="AU29" i="2"/>
  <c r="AU33" i="2"/>
  <c r="AU48" i="2"/>
  <c r="AU54" i="2"/>
  <c r="AU56" i="2"/>
  <c r="AU24" i="2"/>
  <c r="AU45" i="2"/>
  <c r="AU49" i="2"/>
  <c r="AT107" i="2"/>
  <c r="AU26" i="2"/>
  <c r="AU42" i="2"/>
  <c r="AU58" i="2"/>
  <c r="C22" i="3"/>
  <c r="C23" i="3"/>
  <c r="C32" i="3"/>
  <c r="C9" i="3"/>
  <c r="L107" i="2"/>
  <c r="AZ107" i="2"/>
  <c r="AU107" i="2"/>
  <c r="AE107" i="2"/>
  <c r="BE107" i="2"/>
  <c r="AU23" i="2"/>
  <c r="AU27" i="2"/>
  <c r="AU31" i="2"/>
  <c r="AU35" i="2"/>
  <c r="AU39" i="2"/>
  <c r="AU43" i="2"/>
  <c r="AU47" i="2"/>
  <c r="AU51" i="2"/>
  <c r="AU55" i="2"/>
  <c r="AU59" i="2"/>
  <c r="D15" i="3" l="1"/>
  <c r="E11" i="3" l="1"/>
  <c r="E13" i="3" l="1"/>
  <c r="G13" i="3" s="1"/>
  <c r="E14" i="3" l="1"/>
  <c r="G14" i="3" s="1"/>
  <c r="E15" i="3" l="1"/>
  <c r="G15" i="3" s="1"/>
  <c r="D16" i="3" l="1"/>
  <c r="D17" i="3" l="1"/>
  <c r="D18" i="3" l="1"/>
  <c r="D19" i="3" l="1"/>
  <c r="E16" i="3" l="1"/>
  <c r="G16" i="3" s="1"/>
  <c r="E17" i="3" l="1"/>
  <c r="G17" i="3" s="1"/>
  <c r="E18" i="3" l="1"/>
  <c r="G18" i="3" s="1"/>
  <c r="E19" i="3" l="1"/>
  <c r="G19" i="3" s="1"/>
  <c r="D20" i="3"/>
  <c r="D21" i="3" l="1"/>
  <c r="D22" i="3" l="1"/>
  <c r="D23" i="3" l="1"/>
  <c r="E20" i="3" l="1"/>
  <c r="G20" i="3" s="1"/>
  <c r="E21" i="3" l="1"/>
  <c r="G21" i="3" s="1"/>
  <c r="E22" i="3" l="1"/>
  <c r="G22" i="3" s="1"/>
  <c r="E23" i="3" l="1"/>
  <c r="G23" i="3" s="1"/>
  <c r="D24" i="3" l="1"/>
  <c r="D25" i="3" l="1"/>
  <c r="D26" i="3" l="1"/>
  <c r="D27" i="3" l="1"/>
  <c r="E24" i="3" l="1"/>
  <c r="G24" i="3" s="1"/>
  <c r="E25" i="3" l="1"/>
  <c r="G25" i="3" s="1"/>
  <c r="E26" i="3" l="1"/>
  <c r="G26" i="3" s="1"/>
  <c r="E27" i="3" l="1"/>
  <c r="G27" i="3" s="1"/>
  <c r="D28" i="3" l="1"/>
  <c r="D29" i="3" l="1"/>
  <c r="D30" i="3" l="1"/>
  <c r="D31" i="3" l="1"/>
  <c r="E28" i="3" l="1"/>
  <c r="G28" i="3" s="1"/>
  <c r="E29" i="3" l="1"/>
  <c r="G29" i="3" s="1"/>
  <c r="E30" i="3" l="1"/>
  <c r="G30" i="3" s="1"/>
  <c r="E31" i="3" l="1"/>
  <c r="G31" i="3" s="1"/>
  <c r="E34" i="3" l="1"/>
  <c r="E57" i="3" s="1"/>
  <c r="E59" i="3" l="1"/>
  <c r="N59" i="3" s="1"/>
  <c r="N57" i="3"/>
</calcChain>
</file>

<file path=xl/comments1.xml><?xml version="1.0" encoding="utf-8"?>
<comments xmlns="http://schemas.openxmlformats.org/spreadsheetml/2006/main">
  <authors>
    <author>SRDC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>SRDC:</t>
        </r>
        <r>
          <rPr>
            <sz val="9"/>
            <color indexed="81"/>
            <rFont val="Tahoma"/>
            <family val="2"/>
          </rPr>
          <t xml:space="preserve">
_HideRow
Rows with value of Y in this column will be hidden
_HideThisColumn
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SRDC:</t>
        </r>
        <r>
          <rPr>
            <sz val="9"/>
            <color indexed="81"/>
            <rFont val="Tahoma"/>
            <family val="2"/>
          </rPr>
          <t xml:space="preserve">
_HideTheseColumns
Columns starting here will be hidden in the final result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SRDC:</t>
        </r>
        <r>
          <rPr>
            <sz val="9"/>
            <color indexed="81"/>
            <rFont val="Tahoma"/>
            <family val="2"/>
          </rPr>
          <t xml:space="preserve">
_HideThisRow
_DeleteComment</t>
        </r>
      </text>
    </comment>
    <comment ref="A44" authorId="0">
      <text>
        <r>
          <rPr>
            <b/>
            <sz val="9"/>
            <color indexed="81"/>
            <rFont val="Tahoma"/>
            <family val="2"/>
          </rPr>
          <t>SRDC:</t>
        </r>
        <r>
          <rPr>
            <sz val="9"/>
            <color indexed="81"/>
            <rFont val="Tahoma"/>
            <family val="2"/>
          </rPr>
          <t xml:space="preserve">
_HideThisRow
_DeleteComment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SRDC:</t>
        </r>
        <r>
          <rPr>
            <sz val="9"/>
            <color indexed="81"/>
            <rFont val="Tahoma"/>
            <family val="2"/>
          </rPr>
          <t xml:space="preserve">
_HideThisRow
</t>
        </r>
      </text>
    </comment>
  </commentList>
</comments>
</file>

<file path=xl/sharedStrings.xml><?xml version="1.0" encoding="utf-8"?>
<sst xmlns="http://schemas.openxmlformats.org/spreadsheetml/2006/main" count="629" uniqueCount="274">
  <si>
    <t>Sheets with name starting with "_delete" or "_hide" will be deleted or hide, respectively.</t>
  </si>
  <si>
    <t>Key</t>
  </si>
  <si>
    <t>Value</t>
  </si>
  <si>
    <t>Remarks</t>
  </si>
  <si>
    <t>MailMergeTemplateSheetName</t>
  </si>
  <si>
    <t>Payslip</t>
  </si>
  <si>
    <t>Mailmerge Template sheet with formula reference to the MailMergeTableName. Formula should be as simple as referring to the cell only. Ex: =TableSheename!E8. The generated mailmerge copy will have a formula of E9</t>
  </si>
  <si>
    <t>MailMergeNewSheetName</t>
  </si>
  <si>
    <t>Created mailmerge new sheet name. You can use table column name here enclosed in {} which will be dynamically evaluated</t>
  </si>
  <si>
    <t>MailMergeParentTableName</t>
  </si>
  <si>
    <t>PayrollSum</t>
  </si>
  <si>
    <t>Mailmerge Table name where the data will be taken</t>
  </si>
  <si>
    <t>MailMergePrimaryKey</t>
  </si>
  <si>
    <t>EmpID</t>
  </si>
  <si>
    <t>MailMergeIntervalCopy</t>
  </si>
  <si>
    <t>Mailmerge number of records within the template. Ex: Payslip may contain 2 records in one template to save paper</t>
  </si>
  <si>
    <t>ProtectSheet</t>
  </si>
  <si>
    <t>Password</t>
  </si>
  <si>
    <t>PAYROLL SUMMARY</t>
  </si>
  <si>
    <t>Period:</t>
  </si>
  <si>
    <t xml:space="preserve">  </t>
  </si>
  <si>
    <t>DocNo</t>
  </si>
  <si>
    <t>Addional Compensation</t>
  </si>
  <si>
    <t>Deductions</t>
  </si>
  <si>
    <t>Premium Contributions-Employee Share</t>
  </si>
  <si>
    <t>Premium Contributions-Employer Share</t>
  </si>
  <si>
    <t>Additonal Compensation - Details</t>
  </si>
  <si>
    <t>CoID</t>
  </si>
  <si>
    <t>PayDesc</t>
  </si>
  <si>
    <t>Name</t>
  </si>
  <si>
    <t>Take Home Pay</t>
  </si>
  <si>
    <t>Basic Pay</t>
  </si>
  <si>
    <t>Overtime Pay</t>
  </si>
  <si>
    <t>Holiday Pay</t>
  </si>
  <si>
    <t>Night Diff Pay</t>
  </si>
  <si>
    <t>Lates &amp; Absences</t>
  </si>
  <si>
    <t>Total Compensation</t>
  </si>
  <si>
    <t>PERA</t>
  </si>
  <si>
    <t>RATA</t>
  </si>
  <si>
    <t>COLA</t>
  </si>
  <si>
    <t>Hazard Pay</t>
  </si>
  <si>
    <t>SLVL</t>
  </si>
  <si>
    <t>Bonus</t>
  </si>
  <si>
    <t>13th Month</t>
  </si>
  <si>
    <t>Service Charge</t>
  </si>
  <si>
    <t>Transpo Allowance</t>
  </si>
  <si>
    <t>Uniform Allowance</t>
  </si>
  <si>
    <t>ColumnTitle</t>
  </si>
  <si>
    <t>Gross Pay</t>
  </si>
  <si>
    <t>Pag-ibig Loan</t>
  </si>
  <si>
    <t>Wtax</t>
  </si>
  <si>
    <t>GSIS/SSS</t>
  </si>
  <si>
    <t>Pag-ibig</t>
  </si>
  <si>
    <t>PHIC/EC</t>
  </si>
  <si>
    <t>Total Deductions</t>
  </si>
  <si>
    <t>Net Pay</t>
  </si>
  <si>
    <t>EC</t>
  </si>
  <si>
    <t>Total Employer Contr.</t>
  </si>
  <si>
    <t>Deminimis</t>
  </si>
  <si>
    <t>Tax Free</t>
  </si>
  <si>
    <t xml:space="preserve">Other Taxable </t>
  </si>
  <si>
    <t>Other Non-taxable</t>
  </si>
  <si>
    <t>Total</t>
  </si>
  <si>
    <t>TaxType</t>
  </si>
  <si>
    <t>DeptID</t>
  </si>
  <si>
    <t>DeptName</t>
  </si>
  <si>
    <t>ContractNo</t>
  </si>
  <si>
    <t>PayYear</t>
  </si>
  <si>
    <t>PayMonth</t>
  </si>
  <si>
    <t>PaydayRate</t>
  </si>
  <si>
    <t>DailyRate</t>
  </si>
  <si>
    <t>HourlyRate</t>
  </si>
  <si>
    <t>DaysWorked</t>
  </si>
  <si>
    <t>DaysOT</t>
  </si>
  <si>
    <t>DaysOOT</t>
  </si>
  <si>
    <t>Hrs_Late</t>
  </si>
  <si>
    <t>Lates</t>
  </si>
  <si>
    <t>Days_Absence</t>
  </si>
  <si>
    <t>Absences</t>
  </si>
  <si>
    <t>Hrs_RT_RegDay</t>
  </si>
  <si>
    <t>Hrs_OT_RegDay</t>
  </si>
  <si>
    <t>Hrs_ND_RegDay</t>
  </si>
  <si>
    <t>Hrs_OTND_RegDay</t>
  </si>
  <si>
    <t>RT_RegDay</t>
  </si>
  <si>
    <t>OT_RegDay</t>
  </si>
  <si>
    <t>ND_RegDay</t>
  </si>
  <si>
    <t>OTND_RegDay</t>
  </si>
  <si>
    <t>Hrs_RT_RestDay</t>
  </si>
  <si>
    <t>Hrs_OT_RestDay</t>
  </si>
  <si>
    <t>Hrs_ND_RestDay</t>
  </si>
  <si>
    <t>Hrs_OTND_RestDay</t>
  </si>
  <si>
    <t>RT_RestDay</t>
  </si>
  <si>
    <t>OT_RestDay</t>
  </si>
  <si>
    <t>ND_RestDay</t>
  </si>
  <si>
    <t>OTND_RestDay</t>
  </si>
  <si>
    <t>Hrs_RT_Holiday</t>
  </si>
  <si>
    <t>Hrs_OT_Holiday</t>
  </si>
  <si>
    <t>Hrs_ND_Holiday</t>
  </si>
  <si>
    <t>Hrs_OTND_Holiday</t>
  </si>
  <si>
    <t>RT_Holiday</t>
  </si>
  <si>
    <t>OT_Holiday</t>
  </si>
  <si>
    <t>ND_Holiday</t>
  </si>
  <si>
    <t>OTND_Holiday</t>
  </si>
  <si>
    <t>Hrs_RT_HolidayRestDay</t>
  </si>
  <si>
    <t>Hrs_OT_HolidayRestDay</t>
  </si>
  <si>
    <t>Hrs_ND_HolidayRestDay</t>
  </si>
  <si>
    <t>Hrs_OTND_HolidayRestDay</t>
  </si>
  <si>
    <t>RT_HolidayRestDay</t>
  </si>
  <si>
    <t>OT_HolidayRestDay</t>
  </si>
  <si>
    <t>ND_HolidayRestDay</t>
  </si>
  <si>
    <t>OTND_HolidayRestDay</t>
  </si>
  <si>
    <t>Hrs_RT_SpecialDay</t>
  </si>
  <si>
    <t>Hrs_OT_SpecialDay</t>
  </si>
  <si>
    <t>Hrs_ND_SpecialDay</t>
  </si>
  <si>
    <t>Hrs_OTND_SpecialDay</t>
  </si>
  <si>
    <t>RT_SpecialDay</t>
  </si>
  <si>
    <t>OT_SpecialDay</t>
  </si>
  <si>
    <t>ND_SpecialDay</t>
  </si>
  <si>
    <t>OTND_SpecialDay</t>
  </si>
  <si>
    <t>Hrs_RT_SpecialDayRestDay</t>
  </si>
  <si>
    <t>Hrs_OT_SpecialDayRestDay</t>
  </si>
  <si>
    <t>Hrs_ND_SpecialDayRestDay</t>
  </si>
  <si>
    <t>Hrs_OTND_SpecialDayRestDay</t>
  </si>
  <si>
    <t>RT_SpecialDayRestDay</t>
  </si>
  <si>
    <t>OT_SpecialDayRestDay</t>
  </si>
  <si>
    <t>ND_SpecialDayRestDay</t>
  </si>
  <si>
    <t>OTND_SpecialDayRestDay</t>
  </si>
  <si>
    <t>Days_HolidayPay</t>
  </si>
  <si>
    <t>Days_SL_Taxable</t>
  </si>
  <si>
    <t>Days_SL_NonTaxable</t>
  </si>
  <si>
    <t>Days_VL_Taxable</t>
  </si>
  <si>
    <t>Days_VL_NonTaxable</t>
  </si>
  <si>
    <t>SL_NonTaxable</t>
  </si>
  <si>
    <t>VL_NonTaxable</t>
  </si>
  <si>
    <t>SL_Taxable</t>
  </si>
  <si>
    <t>VL_Taxable</t>
  </si>
  <si>
    <t>HideRow</t>
  </si>
  <si>
    <t>EmpName</t>
  </si>
  <si>
    <t>TakeHomePay</t>
  </si>
  <si>
    <t>BasicPay</t>
  </si>
  <si>
    <t>OvertimePay</t>
  </si>
  <si>
    <t>HolidayPay</t>
  </si>
  <si>
    <t>NightShiftDifferential</t>
  </si>
  <si>
    <t>LatesAndAbsences</t>
  </si>
  <si>
    <t>Salaries2</t>
  </si>
  <si>
    <t>HazardPay</t>
  </si>
  <si>
    <t>Month13Pay</t>
  </si>
  <si>
    <t>ServiceCharge</t>
  </si>
  <si>
    <t>MapColumn1Addition</t>
  </si>
  <si>
    <t>MapColumn2Addition</t>
  </si>
  <si>
    <t>MapColumn3Addition</t>
  </si>
  <si>
    <t>MapColumn4Addition</t>
  </si>
  <si>
    <t>MapColumn5Addition</t>
  </si>
  <si>
    <t>MapColumn6Addition</t>
  </si>
  <si>
    <t>MapColumn7Addition</t>
  </si>
  <si>
    <t>MapColumn8Addition</t>
  </si>
  <si>
    <t>MapColumn9Addition</t>
  </si>
  <si>
    <t>MapColumn10Addition</t>
  </si>
  <si>
    <t>GCI</t>
  </si>
  <si>
    <t>MapColumn1Deduction</t>
  </si>
  <si>
    <t>MapColumn2Deduction</t>
  </si>
  <si>
    <t>MapColumn3Deduction</t>
  </si>
  <si>
    <t>MapColumn4Deduction</t>
  </si>
  <si>
    <t>MapColumn5Deduction</t>
  </si>
  <si>
    <t>MapColumn6Deduction</t>
  </si>
  <si>
    <t>MapColumn7Deduction</t>
  </si>
  <si>
    <t>MapColumn8Deduction</t>
  </si>
  <si>
    <t>MapColumn9Deduction</t>
  </si>
  <si>
    <t>MapColumn10Deduction</t>
  </si>
  <si>
    <t>WTax</t>
  </si>
  <si>
    <t>SssContributionEE</t>
  </si>
  <si>
    <t>PagibigContributionEE</t>
  </si>
  <si>
    <t>PhicContributionEE</t>
  </si>
  <si>
    <t>TotalDeduction</t>
  </si>
  <si>
    <t>NetPay</t>
  </si>
  <si>
    <t>SssContributionER</t>
  </si>
  <si>
    <t>PagibigContributionER</t>
  </si>
  <si>
    <t>PhicContributionER</t>
  </si>
  <si>
    <t>TotalEmployerContr</t>
  </si>
  <si>
    <t>DeMinimisBenefit</t>
  </si>
  <si>
    <t>TaxFreeThresholdIncome</t>
  </si>
  <si>
    <t>OtherTaxableIncome</t>
  </si>
  <si>
    <t>OtherNonTaxableIncome</t>
  </si>
  <si>
    <t>TotalAddlPayDetail</t>
  </si>
  <si>
    <t>PayTaxTypeID</t>
  </si>
  <si>
    <t>SRDC</t>
  </si>
  <si>
    <t>201611</t>
  </si>
  <si>
    <t>jAN 1-15</t>
  </si>
  <si>
    <t>Y</t>
  </si>
  <si>
    <t>Totals</t>
  </si>
  <si>
    <t>JOURNAL ENTRY:</t>
  </si>
  <si>
    <t>@CoName</t>
  </si>
  <si>
    <t xml:space="preserve">Name of Employee: </t>
  </si>
  <si>
    <t xml:space="preserve">Pay Period: </t>
  </si>
  <si>
    <t>Worked</t>
  </si>
  <si>
    <t>Rate</t>
  </si>
  <si>
    <t>Days/Hrs</t>
  </si>
  <si>
    <t>Amount</t>
  </si>
  <si>
    <t>Rate/Day</t>
  </si>
  <si>
    <t>Rate/Hour</t>
  </si>
  <si>
    <t>Philhealth/EC Contri</t>
  </si>
  <si>
    <t>Reg.OT/Hour</t>
  </si>
  <si>
    <t>SSS/GSIS Contri</t>
  </si>
  <si>
    <t>Reg ND(10%)</t>
  </si>
  <si>
    <t>Pag-ibig Contri</t>
  </si>
  <si>
    <t>Reg - ND_OT</t>
  </si>
  <si>
    <t>Description</t>
  </si>
  <si>
    <t>Balance</t>
  </si>
  <si>
    <t>DeductionTypeID</t>
  </si>
  <si>
    <t>TotalAmount</t>
  </si>
  <si>
    <t>LH (1st 8hrs)x1</t>
  </si>
  <si>
    <t>LH (after 8hrs)</t>
  </si>
  <si>
    <t>LH ND(10%)</t>
  </si>
  <si>
    <t>LH - ND_OT</t>
  </si>
  <si>
    <t>LH_RD (1st 8hrs)</t>
  </si>
  <si>
    <t>LH_RD (after 8hrs)</t>
  </si>
  <si>
    <t>LH_RD ND(10%)</t>
  </si>
  <si>
    <t>AdditionTypeID</t>
  </si>
  <si>
    <t>TaxCat</t>
  </si>
  <si>
    <t>LH_RD ND_OT</t>
  </si>
  <si>
    <t>SH_RD (1st 8hrs)</t>
  </si>
  <si>
    <t>SH_RD (after 8hrs)</t>
  </si>
  <si>
    <t>SH_RD ND(10%)</t>
  </si>
  <si>
    <t>SH_RD ND_OT</t>
  </si>
  <si>
    <t>Less: Lates</t>
  </si>
  <si>
    <t xml:space="preserve">        Absences</t>
  </si>
  <si>
    <t>SL/VL</t>
  </si>
  <si>
    <t>TOTAL</t>
  </si>
  <si>
    <t>TAKE HOME PAY</t>
  </si>
  <si>
    <t>INSTRUCTIONS:</t>
  </si>
  <si>
    <t xml:space="preserve">Review Individual Payslip </t>
  </si>
  <si>
    <t>Print individual Payslip</t>
  </si>
  <si>
    <t>Close this file</t>
  </si>
  <si>
    <t>Open T10 Payroll -&gt; Email Payslip</t>
  </si>
  <si>
    <t>Enjoy….</t>
  </si>
  <si>
    <t>Save this excel file to Payslip Directory of your choice. Click File -&gt; Save As</t>
  </si>
  <si>
    <t>Follow mail service instructions. Take note of the Payroll Directory in #1, you'll use it as the Attachment Folder' value</t>
  </si>
  <si>
    <t>{EmpID}-PS-{DocNo}</t>
  </si>
  <si>
    <t>T10 Explorer Payslip Excel Interface</t>
  </si>
  <si>
    <t>If Macros have been disabled. Click &lt;Enable Content&gt;</t>
  </si>
  <si>
    <t>Click &lt;Save Individual Payslip to Pdf/Xlsx&gt; below. The Individual Payslip will be saved to the Payslip Directory in #2 above.</t>
  </si>
  <si>
    <t>_TableName(AdditionalCompensation)</t>
  </si>
  <si>
    <t>Column1</t>
  </si>
  <si>
    <t>DEDUCTIONS</t>
  </si>
  <si>
    <t>Salaries and Wages</t>
  </si>
  <si>
    <t>Additioanl Compensations:</t>
  </si>
  <si>
    <t>_TableName(Deductions)</t>
  </si>
  <si>
    <t>_TableName(PayrollSum)</t>
  </si>
  <si>
    <t>N</t>
  </si>
  <si>
    <t>_ColumnName</t>
  </si>
  <si>
    <t>Other Deductions:</t>
  </si>
  <si>
    <t>SH (1st 8hrs)</t>
  </si>
  <si>
    <t>SH (after 8hrs)</t>
  </si>
  <si>
    <t>SH - ND(10%)</t>
  </si>
  <si>
    <t>SH - ND_OT</t>
  </si>
  <si>
    <t>RD/ (1st 8hrs)</t>
  </si>
  <si>
    <t>RD (after 8hrs)</t>
  </si>
  <si>
    <t>RD - ND(10%)</t>
  </si>
  <si>
    <t>RD - ND_OT</t>
  </si>
  <si>
    <t>This table will be filled-up like a form. The column will be transposed into row. The "_ColumnName" is the key for formview</t>
  </si>
  <si>
    <t>HideMe</t>
  </si>
  <si>
    <t>This is the schema to be used in generating mailmerge. The table name should be named "_MailMergeSchema</t>
  </si>
  <si>
    <t xml:space="preserve">  1. _TableName(TableName) = table name to be used since during mailmerge copy/sheet the tables are given a different names</t>
  </si>
  <si>
    <t xml:space="preserve">  2. _TableIndex(#) = index number or the datarow, this is used when two or more rows are used in the template. Ex: Payslip with 2 employees on one template to conserve bond papers</t>
  </si>
  <si>
    <t xml:space="preserve">  3. _TableSchema = name of the table schema of the table in #1 above</t>
  </si>
  <si>
    <t xml:space="preserve">  4. _NoFilter = filter will not be applied on this table. Ex: Signatory portion remains the same on the template.</t>
  </si>
  <si>
    <t>MailMergeUpdateFormula</t>
  </si>
  <si>
    <t>ActiveTab</t>
  </si>
  <si>
    <t>The active shee when the file is opened</t>
  </si>
  <si>
    <t>Put Y only when you are using a mailmerge where the source table is located on another sheet.</t>
  </si>
  <si>
    <t>The records are filtered by EmpID since each payslip will be generated per EmpID</t>
  </si>
  <si>
    <t>THESE MACROS WERE DISABLED, SEE ACTUAL Paylslip.xlsm for working macros</t>
  </si>
  <si>
    <t xml:space="preserve">T10 uses the table name in mapping the source data and the excel table. </t>
  </si>
  <si>
    <t>Some parameters using table column name may be added. Following are  the syntax to be added using excel table column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</si>
</sst>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i/>
      <sz val="9"/>
      <name val="Arial Narrow"/>
      <family val="2"/>
    </font>
    <font>
      <b/>
      <u/>
      <sz val="9"/>
      <name val="Arial Narrow"/>
      <family val="2"/>
    </font>
    <font>
      <b/>
      <sz val="9"/>
      <color indexed="12"/>
      <name val="Arial Narrow"/>
      <family val="2"/>
    </font>
    <font>
      <b/>
      <sz val="9"/>
      <color indexed="6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/>
    <xf numFmtId="0" fontId="1" fillId="0" borderId="0"/>
    <xf numFmtId="0" fontId="8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4" fontId="2" fillId="0" borderId="0" xfId="0" applyNumberFormat="1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4" fontId="4" fillId="0" borderId="0" xfId="2" applyNumberFormat="1" applyFont="1"/>
    <xf numFmtId="0" fontId="5" fillId="0" borderId="0" xfId="2" applyFont="1"/>
    <xf numFmtId="43" fontId="5" fillId="0" borderId="0" xfId="1" applyFont="1"/>
    <xf numFmtId="0" fontId="4" fillId="0" borderId="0" xfId="2" applyFont="1"/>
    <xf numFmtId="0" fontId="5" fillId="0" borderId="5" xfId="2" applyFont="1" applyBorder="1"/>
    <xf numFmtId="4" fontId="5" fillId="0" borderId="6" xfId="2" applyNumberFormat="1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43" fontId="5" fillId="0" borderId="7" xfId="1" applyFont="1" applyBorder="1"/>
    <xf numFmtId="0" fontId="4" fillId="0" borderId="6" xfId="2" applyFont="1" applyBorder="1"/>
    <xf numFmtId="0" fontId="5" fillId="0" borderId="8" xfId="2" applyFont="1" applyBorder="1"/>
    <xf numFmtId="0" fontId="5" fillId="0" borderId="9" xfId="2" applyFont="1" applyBorder="1"/>
    <xf numFmtId="4" fontId="5" fillId="0" borderId="10" xfId="2" applyNumberFormat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43" fontId="5" fillId="0" borderId="11" xfId="1" applyFont="1" applyBorder="1"/>
    <xf numFmtId="0" fontId="5" fillId="0" borderId="10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/>
    <xf numFmtId="43" fontId="5" fillId="0" borderId="0" xfId="3" applyFont="1"/>
    <xf numFmtId="43" fontId="5" fillId="0" borderId="0" xfId="3" applyFont="1" applyAlignment="1">
      <alignment horizontal="center"/>
    </xf>
    <xf numFmtId="43" fontId="5" fillId="0" borderId="14" xfId="1" applyFont="1" applyBorder="1"/>
    <xf numFmtId="4" fontId="5" fillId="0" borderId="0" xfId="2" applyNumberFormat="1" applyFont="1"/>
    <xf numFmtId="43" fontId="5" fillId="0" borderId="0" xfId="2" applyNumberFormat="1" applyFont="1" applyAlignment="1">
      <alignment horizontal="center"/>
    </xf>
    <xf numFmtId="43" fontId="5" fillId="0" borderId="15" xfId="3" applyFont="1" applyBorder="1"/>
    <xf numFmtId="0" fontId="5" fillId="0" borderId="0" xfId="2" applyFont="1" applyFill="1"/>
    <xf numFmtId="4" fontId="5" fillId="0" borderId="0" xfId="2" applyNumberFormat="1" applyFont="1" applyFill="1"/>
    <xf numFmtId="43" fontId="5" fillId="0" borderId="3" xfId="3" applyFont="1" applyBorder="1"/>
    <xf numFmtId="43" fontId="5" fillId="0" borderId="3" xfId="3" applyFont="1" applyBorder="1" applyAlignment="1">
      <alignment horizontal="center"/>
    </xf>
    <xf numFmtId="43" fontId="5" fillId="0" borderId="16" xfId="3" applyFont="1" applyBorder="1"/>
    <xf numFmtId="0" fontId="4" fillId="0" borderId="0" xfId="2" applyFont="1" applyAlignment="1">
      <alignment horizontal="left"/>
    </xf>
    <xf numFmtId="43" fontId="4" fillId="0" borderId="0" xfId="2" applyNumberFormat="1" applyFont="1" applyAlignment="1">
      <alignment horizontal="center"/>
    </xf>
    <xf numFmtId="0" fontId="4" fillId="0" borderId="19" xfId="2" applyFont="1" applyBorder="1"/>
    <xf numFmtId="43" fontId="5" fillId="0" borderId="4" xfId="2" applyNumberFormat="1" applyFont="1" applyBorder="1"/>
    <xf numFmtId="43" fontId="4" fillId="0" borderId="20" xfId="1" applyFont="1" applyBorder="1"/>
    <xf numFmtId="0" fontId="5" fillId="0" borderId="4" xfId="2" applyFont="1" applyBorder="1"/>
    <xf numFmtId="43" fontId="5" fillId="0" borderId="21" xfId="2" applyNumberFormat="1" applyFont="1" applyBorder="1"/>
    <xf numFmtId="43" fontId="5" fillId="0" borderId="0" xfId="1" applyNumberFormat="1" applyFont="1"/>
    <xf numFmtId="0" fontId="2" fillId="0" borderId="0" xfId="4" applyFont="1"/>
    <xf numFmtId="0" fontId="1" fillId="0" borderId="0" xfId="4" applyFont="1"/>
    <xf numFmtId="0" fontId="1" fillId="0" borderId="0" xfId="4"/>
    <xf numFmtId="43" fontId="5" fillId="0" borderId="6" xfId="1" applyFont="1" applyBorder="1"/>
    <xf numFmtId="43" fontId="5" fillId="0" borderId="10" xfId="1" applyFont="1" applyBorder="1"/>
    <xf numFmtId="43" fontId="5" fillId="0" borderId="0" xfId="1" applyFont="1" applyBorder="1"/>
    <xf numFmtId="43" fontId="4" fillId="0" borderId="4" xfId="1" applyFont="1" applyBorder="1"/>
    <xf numFmtId="0" fontId="5" fillId="0" borderId="0" xfId="2" applyFont="1" applyBorder="1"/>
    <xf numFmtId="43" fontId="5" fillId="0" borderId="0" xfId="3" applyFont="1" applyBorder="1"/>
    <xf numFmtId="43" fontId="5" fillId="0" borderId="0" xfId="3" applyFont="1" applyBorder="1" applyAlignment="1">
      <alignment horizontal="center"/>
    </xf>
    <xf numFmtId="0" fontId="4" fillId="0" borderId="17" xfId="2" applyFont="1" applyBorder="1"/>
    <xf numFmtId="43" fontId="4" fillId="0" borderId="18" xfId="1" applyFont="1" applyBorder="1"/>
    <xf numFmtId="4" fontId="5" fillId="0" borderId="0" xfId="1" applyNumberFormat="1" applyFont="1"/>
    <xf numFmtId="43" fontId="4" fillId="0" borderId="0" xfId="2" applyNumberFormat="1" applyFont="1"/>
    <xf numFmtId="43" fontId="5" fillId="0" borderId="0" xfId="2" applyNumberFormat="1" applyFont="1"/>
    <xf numFmtId="0" fontId="9" fillId="0" borderId="13" xfId="2" applyFont="1" applyBorder="1"/>
    <xf numFmtId="0" fontId="5" fillId="0" borderId="0" xfId="2" quotePrefix="1" applyFont="1"/>
    <xf numFmtId="1" fontId="10" fillId="0" borderId="0" xfId="2" applyNumberFormat="1" applyFont="1" applyAlignment="1">
      <alignment horizontal="right"/>
    </xf>
    <xf numFmtId="43" fontId="11" fillId="0" borderId="0" xfId="2" applyNumberFormat="1" applyFont="1"/>
    <xf numFmtId="43" fontId="12" fillId="0" borderId="0" xfId="2" applyNumberFormat="1" applyFont="1"/>
    <xf numFmtId="39" fontId="4" fillId="0" borderId="0" xfId="2" applyNumberFormat="1" applyFont="1"/>
    <xf numFmtId="0" fontId="5" fillId="0" borderId="0" xfId="1" applyNumberFormat="1" applyFont="1"/>
    <xf numFmtId="0" fontId="5" fillId="0" borderId="0" xfId="2" applyNumberFormat="1" applyFont="1"/>
    <xf numFmtId="0" fontId="9" fillId="0" borderId="0" xfId="2" applyFont="1"/>
    <xf numFmtId="0" fontId="5" fillId="0" borderId="15" xfId="2" applyFont="1" applyBorder="1"/>
    <xf numFmtId="0" fontId="5" fillId="0" borderId="0" xfId="2" applyNumberFormat="1" applyFont="1" applyFill="1"/>
    <xf numFmtId="43" fontId="13" fillId="0" borderId="15" xfId="1" applyFont="1" applyBorder="1"/>
    <xf numFmtId="43" fontId="13" fillId="0" borderId="0" xfId="1" applyFont="1"/>
    <xf numFmtId="43" fontId="13" fillId="0" borderId="15" xfId="1" applyFont="1" applyFill="1" applyBorder="1"/>
    <xf numFmtId="43" fontId="13" fillId="0" borderId="0" xfId="1" applyFont="1" applyFill="1"/>
    <xf numFmtId="43" fontId="5" fillId="0" borderId="18" xfId="5" applyNumberFormat="1" applyFont="1" applyBorder="1"/>
    <xf numFmtId="43" fontId="0" fillId="0" borderId="0" xfId="1" applyFont="1"/>
    <xf numFmtId="43" fontId="0" fillId="0" borderId="3" xfId="1" applyFont="1" applyBorder="1"/>
    <xf numFmtId="43" fontId="0" fillId="0" borderId="4" xfId="1" applyFont="1" applyBorder="1"/>
    <xf numFmtId="43" fontId="2" fillId="0" borderId="0" xfId="1" applyFont="1"/>
    <xf numFmtId="43" fontId="2" fillId="0" borderId="3" xfId="1" applyFont="1" applyBorder="1" applyAlignment="1">
      <alignment horizontal="center"/>
    </xf>
    <xf numFmtId="43" fontId="0" fillId="0" borderId="3" xfId="1" applyFont="1" applyBorder="1" applyAlignment="1">
      <alignment horizontal="left"/>
    </xf>
    <xf numFmtId="43" fontId="0" fillId="0" borderId="3" xfId="1" applyFont="1" applyFill="1" applyBorder="1"/>
    <xf numFmtId="4" fontId="0" fillId="0" borderId="0" xfId="0" quotePrefix="1" applyNumberFormat="1"/>
    <xf numFmtId="43" fontId="14" fillId="0" borderId="0" xfId="1" applyFont="1"/>
    <xf numFmtId="0" fontId="0" fillId="0" borderId="0" xfId="6" applyFont="1"/>
    <xf numFmtId="0" fontId="1" fillId="0" borderId="0" xfId="6"/>
    <xf numFmtId="0" fontId="15" fillId="0" borderId="1" xfId="6" applyFont="1" applyBorder="1"/>
    <xf numFmtId="0" fontId="15" fillId="0" borderId="0" xfId="6" applyFont="1" applyBorder="1"/>
    <xf numFmtId="0" fontId="15" fillId="0" borderId="2" xfId="6" applyFont="1" applyBorder="1"/>
    <xf numFmtId="0" fontId="16" fillId="0" borderId="0" xfId="0" applyFont="1"/>
    <xf numFmtId="43" fontId="2" fillId="0" borderId="0" xfId="1" applyFont="1" applyAlignment="1">
      <alignment horizontal="left"/>
    </xf>
    <xf numFmtId="43" fontId="0" fillId="0" borderId="0" xfId="1" applyFont="1" applyAlignment="1">
      <alignment horizontal="left"/>
    </xf>
  </cellXfs>
  <cellStyles count="7">
    <cellStyle name="Comma" xfId="1" builtinId="3"/>
    <cellStyle name="Comma 2" xfId="3"/>
    <cellStyle name="Hyperlink" xfId="5" builtinId="8"/>
    <cellStyle name="Normal" xfId="0" builtinId="0"/>
    <cellStyle name="Normal 2" xfId="2"/>
    <cellStyle name="Normal 3 3" xfId="6"/>
    <cellStyle name="Normal 4" xfId="4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</dxf>
    <dxf>
      <font>
        <strike val="0"/>
        <outline val="0"/>
        <shadow val="0"/>
        <vertAlign val="baseline"/>
        <sz val="9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border outline="0">
        <left style="thin">
          <color indexed="64"/>
        </left>
      </border>
    </dxf>
    <dxf>
      <font>
        <strike val="0"/>
        <outline val="0"/>
        <shadow val="0"/>
        <vertAlign val="baseline"/>
        <sz val="9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298" name="Text Box 1">
          <a:extLst>
            <a:ext uri="{FF2B5EF4-FFF2-40B4-BE49-F238E27FC236}">
              <a16:creationId xmlns="" xmlns:a16="http://schemas.microsoft.com/office/drawing/2014/main" id="{00000000-0008-0000-0300-000012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299" name="Text Box 2">
          <a:extLst>
            <a:ext uri="{FF2B5EF4-FFF2-40B4-BE49-F238E27FC236}">
              <a16:creationId xmlns="" xmlns:a16="http://schemas.microsoft.com/office/drawing/2014/main" id="{00000000-0008-0000-0300-000013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00" name="Text Box 4">
          <a:extLst>
            <a:ext uri="{FF2B5EF4-FFF2-40B4-BE49-F238E27FC236}">
              <a16:creationId xmlns="" xmlns:a16="http://schemas.microsoft.com/office/drawing/2014/main" id="{00000000-0008-0000-0300-000014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01" name="Text Box 5">
          <a:extLst>
            <a:ext uri="{FF2B5EF4-FFF2-40B4-BE49-F238E27FC236}">
              <a16:creationId xmlns="" xmlns:a16="http://schemas.microsoft.com/office/drawing/2014/main" id="{00000000-0008-0000-0300-000015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02" name="Text Box 7">
          <a:extLst>
            <a:ext uri="{FF2B5EF4-FFF2-40B4-BE49-F238E27FC236}">
              <a16:creationId xmlns="" xmlns:a16="http://schemas.microsoft.com/office/drawing/2014/main" id="{00000000-0008-0000-0300-000016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03" name="Text Box 8">
          <a:extLst>
            <a:ext uri="{FF2B5EF4-FFF2-40B4-BE49-F238E27FC236}">
              <a16:creationId xmlns="" xmlns:a16="http://schemas.microsoft.com/office/drawing/2014/main" id="{00000000-0008-0000-0300-000017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04" name="Text Box 10">
          <a:extLst>
            <a:ext uri="{FF2B5EF4-FFF2-40B4-BE49-F238E27FC236}">
              <a16:creationId xmlns="" xmlns:a16="http://schemas.microsoft.com/office/drawing/2014/main" id="{00000000-0008-0000-0300-000018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05" name="Text Box 11">
          <a:extLst>
            <a:ext uri="{FF2B5EF4-FFF2-40B4-BE49-F238E27FC236}">
              <a16:creationId xmlns="" xmlns:a16="http://schemas.microsoft.com/office/drawing/2014/main" id="{00000000-0008-0000-0300-000019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06" name="Text Box 13">
          <a:extLst>
            <a:ext uri="{FF2B5EF4-FFF2-40B4-BE49-F238E27FC236}">
              <a16:creationId xmlns="" xmlns:a16="http://schemas.microsoft.com/office/drawing/2014/main" id="{00000000-0008-0000-0300-00001A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07" name="Text Box 14">
          <a:extLst>
            <a:ext uri="{FF2B5EF4-FFF2-40B4-BE49-F238E27FC236}">
              <a16:creationId xmlns="" xmlns:a16="http://schemas.microsoft.com/office/drawing/2014/main" id="{00000000-0008-0000-0300-00001B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08" name="Text Box 15">
          <a:extLst>
            <a:ext uri="{FF2B5EF4-FFF2-40B4-BE49-F238E27FC236}">
              <a16:creationId xmlns="" xmlns:a16="http://schemas.microsoft.com/office/drawing/2014/main" id="{00000000-0008-0000-0300-00001C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09" name="Text Box 16">
          <a:extLst>
            <a:ext uri="{FF2B5EF4-FFF2-40B4-BE49-F238E27FC236}">
              <a16:creationId xmlns="" xmlns:a16="http://schemas.microsoft.com/office/drawing/2014/main" id="{00000000-0008-0000-0300-00001D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10" name="Text Box 17">
          <a:extLst>
            <a:ext uri="{FF2B5EF4-FFF2-40B4-BE49-F238E27FC236}">
              <a16:creationId xmlns="" xmlns:a16="http://schemas.microsoft.com/office/drawing/2014/main" id="{00000000-0008-0000-0300-00001E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11" name="Text Box 18">
          <a:extLst>
            <a:ext uri="{FF2B5EF4-FFF2-40B4-BE49-F238E27FC236}">
              <a16:creationId xmlns="" xmlns:a16="http://schemas.microsoft.com/office/drawing/2014/main" id="{00000000-0008-0000-0300-00001F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12" name="Text Box 19">
          <a:extLst>
            <a:ext uri="{FF2B5EF4-FFF2-40B4-BE49-F238E27FC236}">
              <a16:creationId xmlns="" xmlns:a16="http://schemas.microsoft.com/office/drawing/2014/main" id="{00000000-0008-0000-0300-000020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13" name="Text Box 20">
          <a:extLst>
            <a:ext uri="{FF2B5EF4-FFF2-40B4-BE49-F238E27FC236}">
              <a16:creationId xmlns="" xmlns:a16="http://schemas.microsoft.com/office/drawing/2014/main" id="{00000000-0008-0000-0300-000021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14" name="Text Box 29">
          <a:extLst>
            <a:ext uri="{FF2B5EF4-FFF2-40B4-BE49-F238E27FC236}">
              <a16:creationId xmlns="" xmlns:a16="http://schemas.microsoft.com/office/drawing/2014/main" id="{00000000-0008-0000-0300-000022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15" name="Text Box 30">
          <a:extLst>
            <a:ext uri="{FF2B5EF4-FFF2-40B4-BE49-F238E27FC236}">
              <a16:creationId xmlns="" xmlns:a16="http://schemas.microsoft.com/office/drawing/2014/main" id="{00000000-0008-0000-0300-000023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16" name="Text Box 31">
          <a:extLst>
            <a:ext uri="{FF2B5EF4-FFF2-40B4-BE49-F238E27FC236}">
              <a16:creationId xmlns="" xmlns:a16="http://schemas.microsoft.com/office/drawing/2014/main" id="{00000000-0008-0000-0300-000024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17" name="Text Box 32">
          <a:extLst>
            <a:ext uri="{FF2B5EF4-FFF2-40B4-BE49-F238E27FC236}">
              <a16:creationId xmlns="" xmlns:a16="http://schemas.microsoft.com/office/drawing/2014/main" id="{00000000-0008-0000-0300-000025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18" name="Text Box 33">
          <a:extLst>
            <a:ext uri="{FF2B5EF4-FFF2-40B4-BE49-F238E27FC236}">
              <a16:creationId xmlns="" xmlns:a16="http://schemas.microsoft.com/office/drawing/2014/main" id="{00000000-0008-0000-0300-000026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19" name="Text Box 34">
          <a:extLst>
            <a:ext uri="{FF2B5EF4-FFF2-40B4-BE49-F238E27FC236}">
              <a16:creationId xmlns="" xmlns:a16="http://schemas.microsoft.com/office/drawing/2014/main" id="{00000000-0008-0000-0300-000027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20" name="Text Box 35">
          <a:extLst>
            <a:ext uri="{FF2B5EF4-FFF2-40B4-BE49-F238E27FC236}">
              <a16:creationId xmlns="" xmlns:a16="http://schemas.microsoft.com/office/drawing/2014/main" id="{00000000-0008-0000-0300-000028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21" name="Text Box 36">
          <a:extLst>
            <a:ext uri="{FF2B5EF4-FFF2-40B4-BE49-F238E27FC236}">
              <a16:creationId xmlns="" xmlns:a16="http://schemas.microsoft.com/office/drawing/2014/main" id="{00000000-0008-0000-0300-000029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22" name="Text Box 37">
          <a:extLst>
            <a:ext uri="{FF2B5EF4-FFF2-40B4-BE49-F238E27FC236}">
              <a16:creationId xmlns="" xmlns:a16="http://schemas.microsoft.com/office/drawing/2014/main" id="{00000000-0008-0000-0300-00002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23" name="Text Box 38">
          <a:extLst>
            <a:ext uri="{FF2B5EF4-FFF2-40B4-BE49-F238E27FC236}">
              <a16:creationId xmlns="" xmlns:a16="http://schemas.microsoft.com/office/drawing/2014/main" id="{00000000-0008-0000-0300-00002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24" name="Text Box 39">
          <a:extLst>
            <a:ext uri="{FF2B5EF4-FFF2-40B4-BE49-F238E27FC236}">
              <a16:creationId xmlns="" xmlns:a16="http://schemas.microsoft.com/office/drawing/2014/main" id="{00000000-0008-0000-0300-00002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25" name="Text Box 40">
          <a:extLst>
            <a:ext uri="{FF2B5EF4-FFF2-40B4-BE49-F238E27FC236}">
              <a16:creationId xmlns="" xmlns:a16="http://schemas.microsoft.com/office/drawing/2014/main" id="{00000000-0008-0000-0300-00002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26" name="Text Box 41">
          <a:extLst>
            <a:ext uri="{FF2B5EF4-FFF2-40B4-BE49-F238E27FC236}">
              <a16:creationId xmlns="" xmlns:a16="http://schemas.microsoft.com/office/drawing/2014/main" id="{00000000-0008-0000-0300-00002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27" name="Text Box 42">
          <a:extLst>
            <a:ext uri="{FF2B5EF4-FFF2-40B4-BE49-F238E27FC236}">
              <a16:creationId xmlns="" xmlns:a16="http://schemas.microsoft.com/office/drawing/2014/main" id="{00000000-0008-0000-0300-00002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28" name="Text Box 43">
          <a:extLst>
            <a:ext uri="{FF2B5EF4-FFF2-40B4-BE49-F238E27FC236}">
              <a16:creationId xmlns="" xmlns:a16="http://schemas.microsoft.com/office/drawing/2014/main" id="{00000000-0008-0000-0300-00003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29" name="Text Box 44">
          <a:extLst>
            <a:ext uri="{FF2B5EF4-FFF2-40B4-BE49-F238E27FC236}">
              <a16:creationId xmlns="" xmlns:a16="http://schemas.microsoft.com/office/drawing/2014/main" id="{00000000-0008-0000-0300-00003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30" name="Text Box 45">
          <a:extLst>
            <a:ext uri="{FF2B5EF4-FFF2-40B4-BE49-F238E27FC236}">
              <a16:creationId xmlns="" xmlns:a16="http://schemas.microsoft.com/office/drawing/2014/main" id="{00000000-0008-0000-0300-000032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31" name="Text Box 46">
          <a:extLst>
            <a:ext uri="{FF2B5EF4-FFF2-40B4-BE49-F238E27FC236}">
              <a16:creationId xmlns="" xmlns:a16="http://schemas.microsoft.com/office/drawing/2014/main" id="{00000000-0008-0000-0300-000033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32" name="Text Box 47">
          <a:extLst>
            <a:ext uri="{FF2B5EF4-FFF2-40B4-BE49-F238E27FC236}">
              <a16:creationId xmlns="" xmlns:a16="http://schemas.microsoft.com/office/drawing/2014/main" id="{00000000-0008-0000-0300-000034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33" name="Text Box 48">
          <a:extLst>
            <a:ext uri="{FF2B5EF4-FFF2-40B4-BE49-F238E27FC236}">
              <a16:creationId xmlns="" xmlns:a16="http://schemas.microsoft.com/office/drawing/2014/main" id="{00000000-0008-0000-0300-000035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34" name="Text Box 49">
          <a:extLst>
            <a:ext uri="{FF2B5EF4-FFF2-40B4-BE49-F238E27FC236}">
              <a16:creationId xmlns="" xmlns:a16="http://schemas.microsoft.com/office/drawing/2014/main" id="{00000000-0008-0000-0300-000036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35" name="Text Box 50">
          <a:extLst>
            <a:ext uri="{FF2B5EF4-FFF2-40B4-BE49-F238E27FC236}">
              <a16:creationId xmlns="" xmlns:a16="http://schemas.microsoft.com/office/drawing/2014/main" id="{00000000-0008-0000-0300-000037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36" name="Text Box 51">
          <a:extLst>
            <a:ext uri="{FF2B5EF4-FFF2-40B4-BE49-F238E27FC236}">
              <a16:creationId xmlns="" xmlns:a16="http://schemas.microsoft.com/office/drawing/2014/main" id="{00000000-0008-0000-0300-000038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37" name="Text Box 52">
          <a:extLst>
            <a:ext uri="{FF2B5EF4-FFF2-40B4-BE49-F238E27FC236}">
              <a16:creationId xmlns="" xmlns:a16="http://schemas.microsoft.com/office/drawing/2014/main" id="{00000000-0008-0000-0300-000039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38" name="Text Box 53">
          <a:extLst>
            <a:ext uri="{FF2B5EF4-FFF2-40B4-BE49-F238E27FC236}">
              <a16:creationId xmlns="" xmlns:a16="http://schemas.microsoft.com/office/drawing/2014/main" id="{00000000-0008-0000-0300-00003A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39" name="Text Box 54">
          <a:extLst>
            <a:ext uri="{FF2B5EF4-FFF2-40B4-BE49-F238E27FC236}">
              <a16:creationId xmlns="" xmlns:a16="http://schemas.microsoft.com/office/drawing/2014/main" id="{00000000-0008-0000-0300-00003B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40" name="Text Box 55">
          <a:extLst>
            <a:ext uri="{FF2B5EF4-FFF2-40B4-BE49-F238E27FC236}">
              <a16:creationId xmlns="" xmlns:a16="http://schemas.microsoft.com/office/drawing/2014/main" id="{00000000-0008-0000-0300-00003C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41" name="Text Box 56">
          <a:extLst>
            <a:ext uri="{FF2B5EF4-FFF2-40B4-BE49-F238E27FC236}">
              <a16:creationId xmlns="" xmlns:a16="http://schemas.microsoft.com/office/drawing/2014/main" id="{00000000-0008-0000-0300-00003D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42" name="Text Box 57">
          <a:extLst>
            <a:ext uri="{FF2B5EF4-FFF2-40B4-BE49-F238E27FC236}">
              <a16:creationId xmlns="" xmlns:a16="http://schemas.microsoft.com/office/drawing/2014/main" id="{00000000-0008-0000-0300-00003E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43" name="Text Box 58">
          <a:extLst>
            <a:ext uri="{FF2B5EF4-FFF2-40B4-BE49-F238E27FC236}">
              <a16:creationId xmlns="" xmlns:a16="http://schemas.microsoft.com/office/drawing/2014/main" id="{00000000-0008-0000-0300-00003F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44" name="Text Box 59">
          <a:extLst>
            <a:ext uri="{FF2B5EF4-FFF2-40B4-BE49-F238E27FC236}">
              <a16:creationId xmlns="" xmlns:a16="http://schemas.microsoft.com/office/drawing/2014/main" id="{00000000-0008-0000-0300-000040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45" name="Text Box 60">
          <a:extLst>
            <a:ext uri="{FF2B5EF4-FFF2-40B4-BE49-F238E27FC236}">
              <a16:creationId xmlns="" xmlns:a16="http://schemas.microsoft.com/office/drawing/2014/main" id="{00000000-0008-0000-0300-000041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46" name="Text Box 61">
          <a:extLst>
            <a:ext uri="{FF2B5EF4-FFF2-40B4-BE49-F238E27FC236}">
              <a16:creationId xmlns="" xmlns:a16="http://schemas.microsoft.com/office/drawing/2014/main" id="{00000000-0008-0000-0300-000042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47" name="Text Box 62">
          <a:extLst>
            <a:ext uri="{FF2B5EF4-FFF2-40B4-BE49-F238E27FC236}">
              <a16:creationId xmlns="" xmlns:a16="http://schemas.microsoft.com/office/drawing/2014/main" id="{00000000-0008-0000-0300-000043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48" name="Text Box 63">
          <a:extLst>
            <a:ext uri="{FF2B5EF4-FFF2-40B4-BE49-F238E27FC236}">
              <a16:creationId xmlns="" xmlns:a16="http://schemas.microsoft.com/office/drawing/2014/main" id="{00000000-0008-0000-0300-000044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49" name="Text Box 64">
          <a:extLst>
            <a:ext uri="{FF2B5EF4-FFF2-40B4-BE49-F238E27FC236}">
              <a16:creationId xmlns="" xmlns:a16="http://schemas.microsoft.com/office/drawing/2014/main" id="{00000000-0008-0000-0300-000045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50" name="Text Box 65">
          <a:extLst>
            <a:ext uri="{FF2B5EF4-FFF2-40B4-BE49-F238E27FC236}">
              <a16:creationId xmlns="" xmlns:a16="http://schemas.microsoft.com/office/drawing/2014/main" id="{00000000-0008-0000-0300-000046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51" name="Text Box 66">
          <a:extLst>
            <a:ext uri="{FF2B5EF4-FFF2-40B4-BE49-F238E27FC236}">
              <a16:creationId xmlns="" xmlns:a16="http://schemas.microsoft.com/office/drawing/2014/main" id="{00000000-0008-0000-0300-000047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52" name="Text Box 67">
          <a:extLst>
            <a:ext uri="{FF2B5EF4-FFF2-40B4-BE49-F238E27FC236}">
              <a16:creationId xmlns="" xmlns:a16="http://schemas.microsoft.com/office/drawing/2014/main" id="{00000000-0008-0000-0300-000048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53" name="Text Box 68">
          <a:extLst>
            <a:ext uri="{FF2B5EF4-FFF2-40B4-BE49-F238E27FC236}">
              <a16:creationId xmlns="" xmlns:a16="http://schemas.microsoft.com/office/drawing/2014/main" id="{00000000-0008-0000-0300-000049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54" name="Text Box 69">
          <a:extLst>
            <a:ext uri="{FF2B5EF4-FFF2-40B4-BE49-F238E27FC236}">
              <a16:creationId xmlns="" xmlns:a16="http://schemas.microsoft.com/office/drawing/2014/main" id="{00000000-0008-0000-0300-00004A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55" name="Text Box 70">
          <a:extLst>
            <a:ext uri="{FF2B5EF4-FFF2-40B4-BE49-F238E27FC236}">
              <a16:creationId xmlns="" xmlns:a16="http://schemas.microsoft.com/office/drawing/2014/main" id="{00000000-0008-0000-0300-00004B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56" name="Text Box 71">
          <a:extLst>
            <a:ext uri="{FF2B5EF4-FFF2-40B4-BE49-F238E27FC236}">
              <a16:creationId xmlns="" xmlns:a16="http://schemas.microsoft.com/office/drawing/2014/main" id="{00000000-0008-0000-0300-00004C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57" name="Text Box 72">
          <a:extLst>
            <a:ext uri="{FF2B5EF4-FFF2-40B4-BE49-F238E27FC236}">
              <a16:creationId xmlns="" xmlns:a16="http://schemas.microsoft.com/office/drawing/2014/main" id="{00000000-0008-0000-0300-00004D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58" name="Text Box 73">
          <a:extLst>
            <a:ext uri="{FF2B5EF4-FFF2-40B4-BE49-F238E27FC236}">
              <a16:creationId xmlns="" xmlns:a16="http://schemas.microsoft.com/office/drawing/2014/main" id="{00000000-0008-0000-0300-00004E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59" name="Text Box 74">
          <a:extLst>
            <a:ext uri="{FF2B5EF4-FFF2-40B4-BE49-F238E27FC236}">
              <a16:creationId xmlns="" xmlns:a16="http://schemas.microsoft.com/office/drawing/2014/main" id="{00000000-0008-0000-0300-00004F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60" name="Text Box 75">
          <a:extLst>
            <a:ext uri="{FF2B5EF4-FFF2-40B4-BE49-F238E27FC236}">
              <a16:creationId xmlns="" xmlns:a16="http://schemas.microsoft.com/office/drawing/2014/main" id="{00000000-0008-0000-0300-000050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61" name="Text Box 76">
          <a:extLst>
            <a:ext uri="{FF2B5EF4-FFF2-40B4-BE49-F238E27FC236}">
              <a16:creationId xmlns="" xmlns:a16="http://schemas.microsoft.com/office/drawing/2014/main" id="{00000000-0008-0000-0300-000051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62" name="Text Box 77">
          <a:extLst>
            <a:ext uri="{FF2B5EF4-FFF2-40B4-BE49-F238E27FC236}">
              <a16:creationId xmlns="" xmlns:a16="http://schemas.microsoft.com/office/drawing/2014/main" id="{00000000-0008-0000-0300-00005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63" name="Text Box 78">
          <a:extLst>
            <a:ext uri="{FF2B5EF4-FFF2-40B4-BE49-F238E27FC236}">
              <a16:creationId xmlns="" xmlns:a16="http://schemas.microsoft.com/office/drawing/2014/main" id="{00000000-0008-0000-0300-00005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64" name="Text Box 79">
          <a:extLst>
            <a:ext uri="{FF2B5EF4-FFF2-40B4-BE49-F238E27FC236}">
              <a16:creationId xmlns="" xmlns:a16="http://schemas.microsoft.com/office/drawing/2014/main" id="{00000000-0008-0000-0300-00005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65" name="Text Box 80">
          <a:extLst>
            <a:ext uri="{FF2B5EF4-FFF2-40B4-BE49-F238E27FC236}">
              <a16:creationId xmlns="" xmlns:a16="http://schemas.microsoft.com/office/drawing/2014/main" id="{00000000-0008-0000-0300-00005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66" name="Text Box 81">
          <a:extLst>
            <a:ext uri="{FF2B5EF4-FFF2-40B4-BE49-F238E27FC236}">
              <a16:creationId xmlns="" xmlns:a16="http://schemas.microsoft.com/office/drawing/2014/main" id="{00000000-0008-0000-0300-00005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67" name="Text Box 82">
          <a:extLst>
            <a:ext uri="{FF2B5EF4-FFF2-40B4-BE49-F238E27FC236}">
              <a16:creationId xmlns="" xmlns:a16="http://schemas.microsoft.com/office/drawing/2014/main" id="{00000000-0008-0000-0300-00005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68" name="Text Box 83">
          <a:extLst>
            <a:ext uri="{FF2B5EF4-FFF2-40B4-BE49-F238E27FC236}">
              <a16:creationId xmlns="" xmlns:a16="http://schemas.microsoft.com/office/drawing/2014/main" id="{00000000-0008-0000-0300-00005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69" name="Text Box 84">
          <a:extLst>
            <a:ext uri="{FF2B5EF4-FFF2-40B4-BE49-F238E27FC236}">
              <a16:creationId xmlns="" xmlns:a16="http://schemas.microsoft.com/office/drawing/2014/main" id="{00000000-0008-0000-0300-00005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70" name="Text Box 85">
          <a:extLst>
            <a:ext uri="{FF2B5EF4-FFF2-40B4-BE49-F238E27FC236}">
              <a16:creationId xmlns="" xmlns:a16="http://schemas.microsoft.com/office/drawing/2014/main" id="{00000000-0008-0000-0300-00005A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71" name="Text Box 86">
          <a:extLst>
            <a:ext uri="{FF2B5EF4-FFF2-40B4-BE49-F238E27FC236}">
              <a16:creationId xmlns="" xmlns:a16="http://schemas.microsoft.com/office/drawing/2014/main" id="{00000000-0008-0000-0300-00005B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72" name="Text Box 87">
          <a:extLst>
            <a:ext uri="{FF2B5EF4-FFF2-40B4-BE49-F238E27FC236}">
              <a16:creationId xmlns="" xmlns:a16="http://schemas.microsoft.com/office/drawing/2014/main" id="{00000000-0008-0000-0300-00005C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73" name="Text Box 88">
          <a:extLst>
            <a:ext uri="{FF2B5EF4-FFF2-40B4-BE49-F238E27FC236}">
              <a16:creationId xmlns="" xmlns:a16="http://schemas.microsoft.com/office/drawing/2014/main" id="{00000000-0008-0000-0300-00005D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74" name="Text Box 89">
          <a:extLst>
            <a:ext uri="{FF2B5EF4-FFF2-40B4-BE49-F238E27FC236}">
              <a16:creationId xmlns="" xmlns:a16="http://schemas.microsoft.com/office/drawing/2014/main" id="{00000000-0008-0000-0300-00005E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75" name="Text Box 90">
          <a:extLst>
            <a:ext uri="{FF2B5EF4-FFF2-40B4-BE49-F238E27FC236}">
              <a16:creationId xmlns="" xmlns:a16="http://schemas.microsoft.com/office/drawing/2014/main" id="{00000000-0008-0000-0300-00005F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376" name="Text Box 91">
          <a:extLst>
            <a:ext uri="{FF2B5EF4-FFF2-40B4-BE49-F238E27FC236}">
              <a16:creationId xmlns="" xmlns:a16="http://schemas.microsoft.com/office/drawing/2014/main" id="{00000000-0008-0000-0300-00006005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377" name="Text Box 92">
          <a:extLst>
            <a:ext uri="{FF2B5EF4-FFF2-40B4-BE49-F238E27FC236}">
              <a16:creationId xmlns="" xmlns:a16="http://schemas.microsoft.com/office/drawing/2014/main" id="{00000000-0008-0000-0300-00006105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78" name="Text Box 93">
          <a:extLst>
            <a:ext uri="{FF2B5EF4-FFF2-40B4-BE49-F238E27FC236}">
              <a16:creationId xmlns="" xmlns:a16="http://schemas.microsoft.com/office/drawing/2014/main" id="{00000000-0008-0000-0300-00006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79" name="Text Box 94">
          <a:extLst>
            <a:ext uri="{FF2B5EF4-FFF2-40B4-BE49-F238E27FC236}">
              <a16:creationId xmlns="" xmlns:a16="http://schemas.microsoft.com/office/drawing/2014/main" id="{00000000-0008-0000-0300-00006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0" name="Text Box 95">
          <a:extLst>
            <a:ext uri="{FF2B5EF4-FFF2-40B4-BE49-F238E27FC236}">
              <a16:creationId xmlns="" xmlns:a16="http://schemas.microsoft.com/office/drawing/2014/main" id="{00000000-0008-0000-0300-00006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1" name="Text Box 96">
          <a:extLst>
            <a:ext uri="{FF2B5EF4-FFF2-40B4-BE49-F238E27FC236}">
              <a16:creationId xmlns="" xmlns:a16="http://schemas.microsoft.com/office/drawing/2014/main" id="{00000000-0008-0000-0300-00006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2" name="Text Box 97">
          <a:extLst>
            <a:ext uri="{FF2B5EF4-FFF2-40B4-BE49-F238E27FC236}">
              <a16:creationId xmlns="" xmlns:a16="http://schemas.microsoft.com/office/drawing/2014/main" id="{00000000-0008-0000-0300-00006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3" name="Text Box 98">
          <a:extLst>
            <a:ext uri="{FF2B5EF4-FFF2-40B4-BE49-F238E27FC236}">
              <a16:creationId xmlns="" xmlns:a16="http://schemas.microsoft.com/office/drawing/2014/main" id="{00000000-0008-0000-0300-00006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4" name="Text Box 99">
          <a:extLst>
            <a:ext uri="{FF2B5EF4-FFF2-40B4-BE49-F238E27FC236}">
              <a16:creationId xmlns="" xmlns:a16="http://schemas.microsoft.com/office/drawing/2014/main" id="{00000000-0008-0000-0300-00006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5" name="Text Box 100">
          <a:extLst>
            <a:ext uri="{FF2B5EF4-FFF2-40B4-BE49-F238E27FC236}">
              <a16:creationId xmlns="" xmlns:a16="http://schemas.microsoft.com/office/drawing/2014/main" id="{00000000-0008-0000-0300-00006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6" name="Text Box 101">
          <a:extLst>
            <a:ext uri="{FF2B5EF4-FFF2-40B4-BE49-F238E27FC236}">
              <a16:creationId xmlns="" xmlns:a16="http://schemas.microsoft.com/office/drawing/2014/main" id="{00000000-0008-0000-0300-00006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7" name="Text Box 102">
          <a:extLst>
            <a:ext uri="{FF2B5EF4-FFF2-40B4-BE49-F238E27FC236}">
              <a16:creationId xmlns="" xmlns:a16="http://schemas.microsoft.com/office/drawing/2014/main" id="{00000000-0008-0000-0300-00006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8" name="Text Box 103">
          <a:extLst>
            <a:ext uri="{FF2B5EF4-FFF2-40B4-BE49-F238E27FC236}">
              <a16:creationId xmlns="" xmlns:a16="http://schemas.microsoft.com/office/drawing/2014/main" id="{00000000-0008-0000-0300-00006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89" name="Text Box 104">
          <a:extLst>
            <a:ext uri="{FF2B5EF4-FFF2-40B4-BE49-F238E27FC236}">
              <a16:creationId xmlns="" xmlns:a16="http://schemas.microsoft.com/office/drawing/2014/main" id="{00000000-0008-0000-0300-00006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0" name="Text Box 105">
          <a:extLst>
            <a:ext uri="{FF2B5EF4-FFF2-40B4-BE49-F238E27FC236}">
              <a16:creationId xmlns="" xmlns:a16="http://schemas.microsoft.com/office/drawing/2014/main" id="{00000000-0008-0000-0300-00006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1" name="Text Box 106">
          <a:extLst>
            <a:ext uri="{FF2B5EF4-FFF2-40B4-BE49-F238E27FC236}">
              <a16:creationId xmlns="" xmlns:a16="http://schemas.microsoft.com/office/drawing/2014/main" id="{00000000-0008-0000-0300-00006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2" name="Text Box 107">
          <a:extLst>
            <a:ext uri="{FF2B5EF4-FFF2-40B4-BE49-F238E27FC236}">
              <a16:creationId xmlns="" xmlns:a16="http://schemas.microsoft.com/office/drawing/2014/main" id="{00000000-0008-0000-0300-00007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3" name="Text Box 108">
          <a:extLst>
            <a:ext uri="{FF2B5EF4-FFF2-40B4-BE49-F238E27FC236}">
              <a16:creationId xmlns="" xmlns:a16="http://schemas.microsoft.com/office/drawing/2014/main" id="{00000000-0008-0000-0300-00007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4" name="Text Box 109">
          <a:extLst>
            <a:ext uri="{FF2B5EF4-FFF2-40B4-BE49-F238E27FC236}">
              <a16:creationId xmlns="" xmlns:a16="http://schemas.microsoft.com/office/drawing/2014/main" id="{00000000-0008-0000-0300-00007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5" name="Text Box 110">
          <a:extLst>
            <a:ext uri="{FF2B5EF4-FFF2-40B4-BE49-F238E27FC236}">
              <a16:creationId xmlns="" xmlns:a16="http://schemas.microsoft.com/office/drawing/2014/main" id="{00000000-0008-0000-0300-00007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6" name="Text Box 111">
          <a:extLst>
            <a:ext uri="{FF2B5EF4-FFF2-40B4-BE49-F238E27FC236}">
              <a16:creationId xmlns="" xmlns:a16="http://schemas.microsoft.com/office/drawing/2014/main" id="{00000000-0008-0000-0300-00007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7" name="Text Box 112">
          <a:extLst>
            <a:ext uri="{FF2B5EF4-FFF2-40B4-BE49-F238E27FC236}">
              <a16:creationId xmlns="" xmlns:a16="http://schemas.microsoft.com/office/drawing/2014/main" id="{00000000-0008-0000-0300-00007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8" name="Text Box 113">
          <a:extLst>
            <a:ext uri="{FF2B5EF4-FFF2-40B4-BE49-F238E27FC236}">
              <a16:creationId xmlns="" xmlns:a16="http://schemas.microsoft.com/office/drawing/2014/main" id="{00000000-0008-0000-0300-00007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399" name="Text Box 114">
          <a:extLst>
            <a:ext uri="{FF2B5EF4-FFF2-40B4-BE49-F238E27FC236}">
              <a16:creationId xmlns="" xmlns:a16="http://schemas.microsoft.com/office/drawing/2014/main" id="{00000000-0008-0000-0300-00007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0" name="Text Box 115">
          <a:extLst>
            <a:ext uri="{FF2B5EF4-FFF2-40B4-BE49-F238E27FC236}">
              <a16:creationId xmlns="" xmlns:a16="http://schemas.microsoft.com/office/drawing/2014/main" id="{00000000-0008-0000-0300-00007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1" name="Text Box 116">
          <a:extLst>
            <a:ext uri="{FF2B5EF4-FFF2-40B4-BE49-F238E27FC236}">
              <a16:creationId xmlns="" xmlns:a16="http://schemas.microsoft.com/office/drawing/2014/main" id="{00000000-0008-0000-0300-00007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2" name="Text Box 117">
          <a:extLst>
            <a:ext uri="{FF2B5EF4-FFF2-40B4-BE49-F238E27FC236}">
              <a16:creationId xmlns="" xmlns:a16="http://schemas.microsoft.com/office/drawing/2014/main" id="{00000000-0008-0000-0300-00007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3" name="Text Box 118">
          <a:extLst>
            <a:ext uri="{FF2B5EF4-FFF2-40B4-BE49-F238E27FC236}">
              <a16:creationId xmlns="" xmlns:a16="http://schemas.microsoft.com/office/drawing/2014/main" id="{00000000-0008-0000-0300-00007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4" name="Text Box 119">
          <a:extLst>
            <a:ext uri="{FF2B5EF4-FFF2-40B4-BE49-F238E27FC236}">
              <a16:creationId xmlns="" xmlns:a16="http://schemas.microsoft.com/office/drawing/2014/main" id="{00000000-0008-0000-0300-00007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5" name="Text Box 120">
          <a:extLst>
            <a:ext uri="{FF2B5EF4-FFF2-40B4-BE49-F238E27FC236}">
              <a16:creationId xmlns="" xmlns:a16="http://schemas.microsoft.com/office/drawing/2014/main" id="{00000000-0008-0000-0300-00007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6" name="Text Box 121">
          <a:extLst>
            <a:ext uri="{FF2B5EF4-FFF2-40B4-BE49-F238E27FC236}">
              <a16:creationId xmlns="" xmlns:a16="http://schemas.microsoft.com/office/drawing/2014/main" id="{00000000-0008-0000-0300-00007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7" name="Text Box 122">
          <a:extLst>
            <a:ext uri="{FF2B5EF4-FFF2-40B4-BE49-F238E27FC236}">
              <a16:creationId xmlns="" xmlns:a16="http://schemas.microsoft.com/office/drawing/2014/main" id="{00000000-0008-0000-0300-00007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8" name="Text Box 123">
          <a:extLst>
            <a:ext uri="{FF2B5EF4-FFF2-40B4-BE49-F238E27FC236}">
              <a16:creationId xmlns="" xmlns:a16="http://schemas.microsoft.com/office/drawing/2014/main" id="{00000000-0008-0000-0300-00008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09" name="Text Box 124">
          <a:extLst>
            <a:ext uri="{FF2B5EF4-FFF2-40B4-BE49-F238E27FC236}">
              <a16:creationId xmlns="" xmlns:a16="http://schemas.microsoft.com/office/drawing/2014/main" id="{00000000-0008-0000-0300-00008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0" name="Text Box 125">
          <a:extLst>
            <a:ext uri="{FF2B5EF4-FFF2-40B4-BE49-F238E27FC236}">
              <a16:creationId xmlns="" xmlns:a16="http://schemas.microsoft.com/office/drawing/2014/main" id="{00000000-0008-0000-0300-00008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1" name="Text Box 126">
          <a:extLst>
            <a:ext uri="{FF2B5EF4-FFF2-40B4-BE49-F238E27FC236}">
              <a16:creationId xmlns="" xmlns:a16="http://schemas.microsoft.com/office/drawing/2014/main" id="{00000000-0008-0000-0300-00008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2" name="Text Box 127">
          <a:extLst>
            <a:ext uri="{FF2B5EF4-FFF2-40B4-BE49-F238E27FC236}">
              <a16:creationId xmlns="" xmlns:a16="http://schemas.microsoft.com/office/drawing/2014/main" id="{00000000-0008-0000-0300-00008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3" name="Text Box 128">
          <a:extLst>
            <a:ext uri="{FF2B5EF4-FFF2-40B4-BE49-F238E27FC236}">
              <a16:creationId xmlns="" xmlns:a16="http://schemas.microsoft.com/office/drawing/2014/main" id="{00000000-0008-0000-0300-00008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4" name="Text Box 129">
          <a:extLst>
            <a:ext uri="{FF2B5EF4-FFF2-40B4-BE49-F238E27FC236}">
              <a16:creationId xmlns="" xmlns:a16="http://schemas.microsoft.com/office/drawing/2014/main" id="{00000000-0008-0000-0300-00008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5" name="Text Box 130">
          <a:extLst>
            <a:ext uri="{FF2B5EF4-FFF2-40B4-BE49-F238E27FC236}">
              <a16:creationId xmlns="" xmlns:a16="http://schemas.microsoft.com/office/drawing/2014/main" id="{00000000-0008-0000-0300-00008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6" name="Text Box 131">
          <a:extLst>
            <a:ext uri="{FF2B5EF4-FFF2-40B4-BE49-F238E27FC236}">
              <a16:creationId xmlns="" xmlns:a16="http://schemas.microsoft.com/office/drawing/2014/main" id="{00000000-0008-0000-0300-00008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7" name="Text Box 132">
          <a:extLst>
            <a:ext uri="{FF2B5EF4-FFF2-40B4-BE49-F238E27FC236}">
              <a16:creationId xmlns="" xmlns:a16="http://schemas.microsoft.com/office/drawing/2014/main" id="{00000000-0008-0000-0300-00008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8" name="Text Box 133">
          <a:extLst>
            <a:ext uri="{FF2B5EF4-FFF2-40B4-BE49-F238E27FC236}">
              <a16:creationId xmlns="" xmlns:a16="http://schemas.microsoft.com/office/drawing/2014/main" id="{00000000-0008-0000-0300-00008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19" name="Text Box 134">
          <a:extLst>
            <a:ext uri="{FF2B5EF4-FFF2-40B4-BE49-F238E27FC236}">
              <a16:creationId xmlns="" xmlns:a16="http://schemas.microsoft.com/office/drawing/2014/main" id="{00000000-0008-0000-0300-00008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0" name="Text Box 135">
          <a:extLst>
            <a:ext uri="{FF2B5EF4-FFF2-40B4-BE49-F238E27FC236}">
              <a16:creationId xmlns="" xmlns:a16="http://schemas.microsoft.com/office/drawing/2014/main" id="{00000000-0008-0000-0300-00008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1" name="Text Box 136">
          <a:extLst>
            <a:ext uri="{FF2B5EF4-FFF2-40B4-BE49-F238E27FC236}">
              <a16:creationId xmlns="" xmlns:a16="http://schemas.microsoft.com/office/drawing/2014/main" id="{00000000-0008-0000-0300-00008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2" name="Text Box 137">
          <a:extLst>
            <a:ext uri="{FF2B5EF4-FFF2-40B4-BE49-F238E27FC236}">
              <a16:creationId xmlns="" xmlns:a16="http://schemas.microsoft.com/office/drawing/2014/main" id="{00000000-0008-0000-0300-00008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3" name="Text Box 138">
          <a:extLst>
            <a:ext uri="{FF2B5EF4-FFF2-40B4-BE49-F238E27FC236}">
              <a16:creationId xmlns="" xmlns:a16="http://schemas.microsoft.com/office/drawing/2014/main" id="{00000000-0008-0000-0300-00008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4" name="Text Box 139">
          <a:extLst>
            <a:ext uri="{FF2B5EF4-FFF2-40B4-BE49-F238E27FC236}">
              <a16:creationId xmlns="" xmlns:a16="http://schemas.microsoft.com/office/drawing/2014/main" id="{00000000-0008-0000-0300-00009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5" name="Text Box 140">
          <a:extLst>
            <a:ext uri="{FF2B5EF4-FFF2-40B4-BE49-F238E27FC236}">
              <a16:creationId xmlns="" xmlns:a16="http://schemas.microsoft.com/office/drawing/2014/main" id="{00000000-0008-0000-0300-00009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6" name="Text Box 141">
          <a:extLst>
            <a:ext uri="{FF2B5EF4-FFF2-40B4-BE49-F238E27FC236}">
              <a16:creationId xmlns="" xmlns:a16="http://schemas.microsoft.com/office/drawing/2014/main" id="{00000000-0008-0000-0300-00009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7" name="Text Box 142">
          <a:extLst>
            <a:ext uri="{FF2B5EF4-FFF2-40B4-BE49-F238E27FC236}">
              <a16:creationId xmlns="" xmlns:a16="http://schemas.microsoft.com/office/drawing/2014/main" id="{00000000-0008-0000-0300-00009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8" name="Text Box 143">
          <a:extLst>
            <a:ext uri="{FF2B5EF4-FFF2-40B4-BE49-F238E27FC236}">
              <a16:creationId xmlns="" xmlns:a16="http://schemas.microsoft.com/office/drawing/2014/main" id="{00000000-0008-0000-0300-00009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29" name="Text Box 144">
          <a:extLst>
            <a:ext uri="{FF2B5EF4-FFF2-40B4-BE49-F238E27FC236}">
              <a16:creationId xmlns="" xmlns:a16="http://schemas.microsoft.com/office/drawing/2014/main" id="{00000000-0008-0000-0300-00009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0" name="Text Box 145">
          <a:extLst>
            <a:ext uri="{FF2B5EF4-FFF2-40B4-BE49-F238E27FC236}">
              <a16:creationId xmlns="" xmlns:a16="http://schemas.microsoft.com/office/drawing/2014/main" id="{00000000-0008-0000-0300-00009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1" name="Text Box 146">
          <a:extLst>
            <a:ext uri="{FF2B5EF4-FFF2-40B4-BE49-F238E27FC236}">
              <a16:creationId xmlns="" xmlns:a16="http://schemas.microsoft.com/office/drawing/2014/main" id="{00000000-0008-0000-0300-00009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2" name="Text Box 147">
          <a:extLst>
            <a:ext uri="{FF2B5EF4-FFF2-40B4-BE49-F238E27FC236}">
              <a16:creationId xmlns="" xmlns:a16="http://schemas.microsoft.com/office/drawing/2014/main" id="{00000000-0008-0000-0300-00009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3" name="Text Box 148">
          <a:extLst>
            <a:ext uri="{FF2B5EF4-FFF2-40B4-BE49-F238E27FC236}">
              <a16:creationId xmlns="" xmlns:a16="http://schemas.microsoft.com/office/drawing/2014/main" id="{00000000-0008-0000-0300-00009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4" name="Text Box 149">
          <a:extLst>
            <a:ext uri="{FF2B5EF4-FFF2-40B4-BE49-F238E27FC236}">
              <a16:creationId xmlns="" xmlns:a16="http://schemas.microsoft.com/office/drawing/2014/main" id="{00000000-0008-0000-0300-00009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5" name="Text Box 150">
          <a:extLst>
            <a:ext uri="{FF2B5EF4-FFF2-40B4-BE49-F238E27FC236}">
              <a16:creationId xmlns="" xmlns:a16="http://schemas.microsoft.com/office/drawing/2014/main" id="{00000000-0008-0000-0300-00009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6" name="Text Box 151">
          <a:extLst>
            <a:ext uri="{FF2B5EF4-FFF2-40B4-BE49-F238E27FC236}">
              <a16:creationId xmlns="" xmlns:a16="http://schemas.microsoft.com/office/drawing/2014/main" id="{00000000-0008-0000-0300-00009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7" name="Text Box 152">
          <a:extLst>
            <a:ext uri="{FF2B5EF4-FFF2-40B4-BE49-F238E27FC236}">
              <a16:creationId xmlns="" xmlns:a16="http://schemas.microsoft.com/office/drawing/2014/main" id="{00000000-0008-0000-0300-00009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8" name="Text Box 153">
          <a:extLst>
            <a:ext uri="{FF2B5EF4-FFF2-40B4-BE49-F238E27FC236}">
              <a16:creationId xmlns="" xmlns:a16="http://schemas.microsoft.com/office/drawing/2014/main" id="{00000000-0008-0000-0300-00009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39" name="Text Box 154">
          <a:extLst>
            <a:ext uri="{FF2B5EF4-FFF2-40B4-BE49-F238E27FC236}">
              <a16:creationId xmlns="" xmlns:a16="http://schemas.microsoft.com/office/drawing/2014/main" id="{00000000-0008-0000-0300-00009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0" name="Text Box 155">
          <a:extLst>
            <a:ext uri="{FF2B5EF4-FFF2-40B4-BE49-F238E27FC236}">
              <a16:creationId xmlns="" xmlns:a16="http://schemas.microsoft.com/office/drawing/2014/main" id="{00000000-0008-0000-0300-0000A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1" name="Text Box 156">
          <a:extLst>
            <a:ext uri="{FF2B5EF4-FFF2-40B4-BE49-F238E27FC236}">
              <a16:creationId xmlns="" xmlns:a16="http://schemas.microsoft.com/office/drawing/2014/main" id="{00000000-0008-0000-0300-0000A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2" name="Text Box 157">
          <a:extLst>
            <a:ext uri="{FF2B5EF4-FFF2-40B4-BE49-F238E27FC236}">
              <a16:creationId xmlns="" xmlns:a16="http://schemas.microsoft.com/office/drawing/2014/main" id="{00000000-0008-0000-0300-0000A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3" name="Text Box 158">
          <a:extLst>
            <a:ext uri="{FF2B5EF4-FFF2-40B4-BE49-F238E27FC236}">
              <a16:creationId xmlns="" xmlns:a16="http://schemas.microsoft.com/office/drawing/2014/main" id="{00000000-0008-0000-0300-0000A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4" name="Text Box 159">
          <a:extLst>
            <a:ext uri="{FF2B5EF4-FFF2-40B4-BE49-F238E27FC236}">
              <a16:creationId xmlns="" xmlns:a16="http://schemas.microsoft.com/office/drawing/2014/main" id="{00000000-0008-0000-0300-0000A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5" name="Text Box 160">
          <a:extLst>
            <a:ext uri="{FF2B5EF4-FFF2-40B4-BE49-F238E27FC236}">
              <a16:creationId xmlns="" xmlns:a16="http://schemas.microsoft.com/office/drawing/2014/main" id="{00000000-0008-0000-0300-0000A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6" name="Text Box 161">
          <a:extLst>
            <a:ext uri="{FF2B5EF4-FFF2-40B4-BE49-F238E27FC236}">
              <a16:creationId xmlns="" xmlns:a16="http://schemas.microsoft.com/office/drawing/2014/main" id="{00000000-0008-0000-0300-0000A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7" name="Text Box 162">
          <a:extLst>
            <a:ext uri="{FF2B5EF4-FFF2-40B4-BE49-F238E27FC236}">
              <a16:creationId xmlns="" xmlns:a16="http://schemas.microsoft.com/office/drawing/2014/main" id="{00000000-0008-0000-0300-0000A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8" name="Text Box 163">
          <a:extLst>
            <a:ext uri="{FF2B5EF4-FFF2-40B4-BE49-F238E27FC236}">
              <a16:creationId xmlns="" xmlns:a16="http://schemas.microsoft.com/office/drawing/2014/main" id="{00000000-0008-0000-0300-0000A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49" name="Text Box 164">
          <a:extLst>
            <a:ext uri="{FF2B5EF4-FFF2-40B4-BE49-F238E27FC236}">
              <a16:creationId xmlns="" xmlns:a16="http://schemas.microsoft.com/office/drawing/2014/main" id="{00000000-0008-0000-0300-0000A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0" name="Text Box 165">
          <a:extLst>
            <a:ext uri="{FF2B5EF4-FFF2-40B4-BE49-F238E27FC236}">
              <a16:creationId xmlns="" xmlns:a16="http://schemas.microsoft.com/office/drawing/2014/main" id="{00000000-0008-0000-0300-0000A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1" name="Text Box 166">
          <a:extLst>
            <a:ext uri="{FF2B5EF4-FFF2-40B4-BE49-F238E27FC236}">
              <a16:creationId xmlns="" xmlns:a16="http://schemas.microsoft.com/office/drawing/2014/main" id="{00000000-0008-0000-0300-0000A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2" name="Text Box 167">
          <a:extLst>
            <a:ext uri="{FF2B5EF4-FFF2-40B4-BE49-F238E27FC236}">
              <a16:creationId xmlns="" xmlns:a16="http://schemas.microsoft.com/office/drawing/2014/main" id="{00000000-0008-0000-0300-0000A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3" name="Text Box 168">
          <a:extLst>
            <a:ext uri="{FF2B5EF4-FFF2-40B4-BE49-F238E27FC236}">
              <a16:creationId xmlns="" xmlns:a16="http://schemas.microsoft.com/office/drawing/2014/main" id="{00000000-0008-0000-0300-0000A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4" name="Text Box 169">
          <a:extLst>
            <a:ext uri="{FF2B5EF4-FFF2-40B4-BE49-F238E27FC236}">
              <a16:creationId xmlns="" xmlns:a16="http://schemas.microsoft.com/office/drawing/2014/main" id="{00000000-0008-0000-0300-0000A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5" name="Text Box 170">
          <a:extLst>
            <a:ext uri="{FF2B5EF4-FFF2-40B4-BE49-F238E27FC236}">
              <a16:creationId xmlns="" xmlns:a16="http://schemas.microsoft.com/office/drawing/2014/main" id="{00000000-0008-0000-0300-0000A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6" name="Text Box 171">
          <a:extLst>
            <a:ext uri="{FF2B5EF4-FFF2-40B4-BE49-F238E27FC236}">
              <a16:creationId xmlns="" xmlns:a16="http://schemas.microsoft.com/office/drawing/2014/main" id="{00000000-0008-0000-0300-0000B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7" name="Text Box 172">
          <a:extLst>
            <a:ext uri="{FF2B5EF4-FFF2-40B4-BE49-F238E27FC236}">
              <a16:creationId xmlns="" xmlns:a16="http://schemas.microsoft.com/office/drawing/2014/main" id="{00000000-0008-0000-0300-0000B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8" name="Text Box 173">
          <a:extLst>
            <a:ext uri="{FF2B5EF4-FFF2-40B4-BE49-F238E27FC236}">
              <a16:creationId xmlns="" xmlns:a16="http://schemas.microsoft.com/office/drawing/2014/main" id="{00000000-0008-0000-0300-0000B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59" name="Text Box 174">
          <a:extLst>
            <a:ext uri="{FF2B5EF4-FFF2-40B4-BE49-F238E27FC236}">
              <a16:creationId xmlns="" xmlns:a16="http://schemas.microsoft.com/office/drawing/2014/main" id="{00000000-0008-0000-0300-0000B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0" name="Text Box 175">
          <a:extLst>
            <a:ext uri="{FF2B5EF4-FFF2-40B4-BE49-F238E27FC236}">
              <a16:creationId xmlns="" xmlns:a16="http://schemas.microsoft.com/office/drawing/2014/main" id="{00000000-0008-0000-0300-0000B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1" name="Text Box 176">
          <a:extLst>
            <a:ext uri="{FF2B5EF4-FFF2-40B4-BE49-F238E27FC236}">
              <a16:creationId xmlns="" xmlns:a16="http://schemas.microsoft.com/office/drawing/2014/main" id="{00000000-0008-0000-0300-0000B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2" name="Text Box 177">
          <a:extLst>
            <a:ext uri="{FF2B5EF4-FFF2-40B4-BE49-F238E27FC236}">
              <a16:creationId xmlns="" xmlns:a16="http://schemas.microsoft.com/office/drawing/2014/main" id="{00000000-0008-0000-0300-0000B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3" name="Text Box 178">
          <a:extLst>
            <a:ext uri="{FF2B5EF4-FFF2-40B4-BE49-F238E27FC236}">
              <a16:creationId xmlns="" xmlns:a16="http://schemas.microsoft.com/office/drawing/2014/main" id="{00000000-0008-0000-0300-0000B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4" name="Text Box 179">
          <a:extLst>
            <a:ext uri="{FF2B5EF4-FFF2-40B4-BE49-F238E27FC236}">
              <a16:creationId xmlns="" xmlns:a16="http://schemas.microsoft.com/office/drawing/2014/main" id="{00000000-0008-0000-0300-0000B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5" name="Text Box 180">
          <a:extLst>
            <a:ext uri="{FF2B5EF4-FFF2-40B4-BE49-F238E27FC236}">
              <a16:creationId xmlns="" xmlns:a16="http://schemas.microsoft.com/office/drawing/2014/main" id="{00000000-0008-0000-0300-0000B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6" name="Text Box 181">
          <a:extLst>
            <a:ext uri="{FF2B5EF4-FFF2-40B4-BE49-F238E27FC236}">
              <a16:creationId xmlns="" xmlns:a16="http://schemas.microsoft.com/office/drawing/2014/main" id="{00000000-0008-0000-0300-0000B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7" name="Text Box 182">
          <a:extLst>
            <a:ext uri="{FF2B5EF4-FFF2-40B4-BE49-F238E27FC236}">
              <a16:creationId xmlns="" xmlns:a16="http://schemas.microsoft.com/office/drawing/2014/main" id="{00000000-0008-0000-0300-0000B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8" name="Text Box 183">
          <a:extLst>
            <a:ext uri="{FF2B5EF4-FFF2-40B4-BE49-F238E27FC236}">
              <a16:creationId xmlns="" xmlns:a16="http://schemas.microsoft.com/office/drawing/2014/main" id="{00000000-0008-0000-0300-0000B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69" name="Text Box 184">
          <a:extLst>
            <a:ext uri="{FF2B5EF4-FFF2-40B4-BE49-F238E27FC236}">
              <a16:creationId xmlns="" xmlns:a16="http://schemas.microsoft.com/office/drawing/2014/main" id="{00000000-0008-0000-0300-0000B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0" name="Text Box 185">
          <a:extLst>
            <a:ext uri="{FF2B5EF4-FFF2-40B4-BE49-F238E27FC236}">
              <a16:creationId xmlns="" xmlns:a16="http://schemas.microsoft.com/office/drawing/2014/main" id="{00000000-0008-0000-0300-0000B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1" name="Text Box 186">
          <a:extLst>
            <a:ext uri="{FF2B5EF4-FFF2-40B4-BE49-F238E27FC236}">
              <a16:creationId xmlns="" xmlns:a16="http://schemas.microsoft.com/office/drawing/2014/main" id="{00000000-0008-0000-0300-0000B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2" name="Text Box 187">
          <a:extLst>
            <a:ext uri="{FF2B5EF4-FFF2-40B4-BE49-F238E27FC236}">
              <a16:creationId xmlns="" xmlns:a16="http://schemas.microsoft.com/office/drawing/2014/main" id="{00000000-0008-0000-0300-0000C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3" name="Text Box 188">
          <a:extLst>
            <a:ext uri="{FF2B5EF4-FFF2-40B4-BE49-F238E27FC236}">
              <a16:creationId xmlns="" xmlns:a16="http://schemas.microsoft.com/office/drawing/2014/main" id="{00000000-0008-0000-0300-0000C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4" name="Text Box 189">
          <a:extLst>
            <a:ext uri="{FF2B5EF4-FFF2-40B4-BE49-F238E27FC236}">
              <a16:creationId xmlns="" xmlns:a16="http://schemas.microsoft.com/office/drawing/2014/main" id="{00000000-0008-0000-0300-0000C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5" name="Text Box 190">
          <a:extLst>
            <a:ext uri="{FF2B5EF4-FFF2-40B4-BE49-F238E27FC236}">
              <a16:creationId xmlns="" xmlns:a16="http://schemas.microsoft.com/office/drawing/2014/main" id="{00000000-0008-0000-0300-0000C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6" name="Text Box 191">
          <a:extLst>
            <a:ext uri="{FF2B5EF4-FFF2-40B4-BE49-F238E27FC236}">
              <a16:creationId xmlns="" xmlns:a16="http://schemas.microsoft.com/office/drawing/2014/main" id="{00000000-0008-0000-0300-0000C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7" name="Text Box 192">
          <a:extLst>
            <a:ext uri="{FF2B5EF4-FFF2-40B4-BE49-F238E27FC236}">
              <a16:creationId xmlns="" xmlns:a16="http://schemas.microsoft.com/office/drawing/2014/main" id="{00000000-0008-0000-0300-0000C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8" name="Text Box 193">
          <a:extLst>
            <a:ext uri="{FF2B5EF4-FFF2-40B4-BE49-F238E27FC236}">
              <a16:creationId xmlns="" xmlns:a16="http://schemas.microsoft.com/office/drawing/2014/main" id="{00000000-0008-0000-0300-0000C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79" name="Text Box 194">
          <a:extLst>
            <a:ext uri="{FF2B5EF4-FFF2-40B4-BE49-F238E27FC236}">
              <a16:creationId xmlns="" xmlns:a16="http://schemas.microsoft.com/office/drawing/2014/main" id="{00000000-0008-0000-0300-0000C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0" name="Text Box 195">
          <a:extLst>
            <a:ext uri="{FF2B5EF4-FFF2-40B4-BE49-F238E27FC236}">
              <a16:creationId xmlns="" xmlns:a16="http://schemas.microsoft.com/office/drawing/2014/main" id="{00000000-0008-0000-0300-0000C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1" name="Text Box 196">
          <a:extLst>
            <a:ext uri="{FF2B5EF4-FFF2-40B4-BE49-F238E27FC236}">
              <a16:creationId xmlns="" xmlns:a16="http://schemas.microsoft.com/office/drawing/2014/main" id="{00000000-0008-0000-0300-0000C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2" name="Text Box 197">
          <a:extLst>
            <a:ext uri="{FF2B5EF4-FFF2-40B4-BE49-F238E27FC236}">
              <a16:creationId xmlns="" xmlns:a16="http://schemas.microsoft.com/office/drawing/2014/main" id="{00000000-0008-0000-0300-0000C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3" name="Text Box 198">
          <a:extLst>
            <a:ext uri="{FF2B5EF4-FFF2-40B4-BE49-F238E27FC236}">
              <a16:creationId xmlns="" xmlns:a16="http://schemas.microsoft.com/office/drawing/2014/main" id="{00000000-0008-0000-0300-0000C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4" name="Text Box 199">
          <a:extLst>
            <a:ext uri="{FF2B5EF4-FFF2-40B4-BE49-F238E27FC236}">
              <a16:creationId xmlns="" xmlns:a16="http://schemas.microsoft.com/office/drawing/2014/main" id="{00000000-0008-0000-0300-0000C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5" name="Text Box 200">
          <a:extLst>
            <a:ext uri="{FF2B5EF4-FFF2-40B4-BE49-F238E27FC236}">
              <a16:creationId xmlns="" xmlns:a16="http://schemas.microsoft.com/office/drawing/2014/main" id="{00000000-0008-0000-0300-0000C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6" name="Text Box 201">
          <a:extLst>
            <a:ext uri="{FF2B5EF4-FFF2-40B4-BE49-F238E27FC236}">
              <a16:creationId xmlns="" xmlns:a16="http://schemas.microsoft.com/office/drawing/2014/main" id="{00000000-0008-0000-0300-0000C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7" name="Text Box 202">
          <a:extLst>
            <a:ext uri="{FF2B5EF4-FFF2-40B4-BE49-F238E27FC236}">
              <a16:creationId xmlns="" xmlns:a16="http://schemas.microsoft.com/office/drawing/2014/main" id="{00000000-0008-0000-0300-0000C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8" name="Text Box 203">
          <a:extLst>
            <a:ext uri="{FF2B5EF4-FFF2-40B4-BE49-F238E27FC236}">
              <a16:creationId xmlns="" xmlns:a16="http://schemas.microsoft.com/office/drawing/2014/main" id="{00000000-0008-0000-0300-0000D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89" name="Text Box 204">
          <a:extLst>
            <a:ext uri="{FF2B5EF4-FFF2-40B4-BE49-F238E27FC236}">
              <a16:creationId xmlns="" xmlns:a16="http://schemas.microsoft.com/office/drawing/2014/main" id="{00000000-0008-0000-0300-0000D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0" name="Text Box 205">
          <a:extLst>
            <a:ext uri="{FF2B5EF4-FFF2-40B4-BE49-F238E27FC236}">
              <a16:creationId xmlns="" xmlns:a16="http://schemas.microsoft.com/office/drawing/2014/main" id="{00000000-0008-0000-0300-0000D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1" name="Text Box 206">
          <a:extLst>
            <a:ext uri="{FF2B5EF4-FFF2-40B4-BE49-F238E27FC236}">
              <a16:creationId xmlns="" xmlns:a16="http://schemas.microsoft.com/office/drawing/2014/main" id="{00000000-0008-0000-0300-0000D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2" name="Text Box 207">
          <a:extLst>
            <a:ext uri="{FF2B5EF4-FFF2-40B4-BE49-F238E27FC236}">
              <a16:creationId xmlns="" xmlns:a16="http://schemas.microsoft.com/office/drawing/2014/main" id="{00000000-0008-0000-0300-0000D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3" name="Text Box 208">
          <a:extLst>
            <a:ext uri="{FF2B5EF4-FFF2-40B4-BE49-F238E27FC236}">
              <a16:creationId xmlns="" xmlns:a16="http://schemas.microsoft.com/office/drawing/2014/main" id="{00000000-0008-0000-0300-0000D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4" name="Text Box 209">
          <a:extLst>
            <a:ext uri="{FF2B5EF4-FFF2-40B4-BE49-F238E27FC236}">
              <a16:creationId xmlns="" xmlns:a16="http://schemas.microsoft.com/office/drawing/2014/main" id="{00000000-0008-0000-0300-0000D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5" name="Text Box 210">
          <a:extLst>
            <a:ext uri="{FF2B5EF4-FFF2-40B4-BE49-F238E27FC236}">
              <a16:creationId xmlns="" xmlns:a16="http://schemas.microsoft.com/office/drawing/2014/main" id="{00000000-0008-0000-0300-0000D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6" name="Text Box 211">
          <a:extLst>
            <a:ext uri="{FF2B5EF4-FFF2-40B4-BE49-F238E27FC236}">
              <a16:creationId xmlns="" xmlns:a16="http://schemas.microsoft.com/office/drawing/2014/main" id="{00000000-0008-0000-0300-0000D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7" name="Text Box 212">
          <a:extLst>
            <a:ext uri="{FF2B5EF4-FFF2-40B4-BE49-F238E27FC236}">
              <a16:creationId xmlns="" xmlns:a16="http://schemas.microsoft.com/office/drawing/2014/main" id="{00000000-0008-0000-0300-0000D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8" name="Text Box 213">
          <a:extLst>
            <a:ext uri="{FF2B5EF4-FFF2-40B4-BE49-F238E27FC236}">
              <a16:creationId xmlns="" xmlns:a16="http://schemas.microsoft.com/office/drawing/2014/main" id="{00000000-0008-0000-0300-0000D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499" name="Text Box 214">
          <a:extLst>
            <a:ext uri="{FF2B5EF4-FFF2-40B4-BE49-F238E27FC236}">
              <a16:creationId xmlns="" xmlns:a16="http://schemas.microsoft.com/office/drawing/2014/main" id="{00000000-0008-0000-0300-0000D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0" name="Text Box 215">
          <a:extLst>
            <a:ext uri="{FF2B5EF4-FFF2-40B4-BE49-F238E27FC236}">
              <a16:creationId xmlns="" xmlns:a16="http://schemas.microsoft.com/office/drawing/2014/main" id="{00000000-0008-0000-0300-0000D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1" name="Text Box 216">
          <a:extLst>
            <a:ext uri="{FF2B5EF4-FFF2-40B4-BE49-F238E27FC236}">
              <a16:creationId xmlns="" xmlns:a16="http://schemas.microsoft.com/office/drawing/2014/main" id="{00000000-0008-0000-0300-0000D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2" name="Text Box 217">
          <a:extLst>
            <a:ext uri="{FF2B5EF4-FFF2-40B4-BE49-F238E27FC236}">
              <a16:creationId xmlns="" xmlns:a16="http://schemas.microsoft.com/office/drawing/2014/main" id="{00000000-0008-0000-0300-0000D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3" name="Text Box 218">
          <a:extLst>
            <a:ext uri="{FF2B5EF4-FFF2-40B4-BE49-F238E27FC236}">
              <a16:creationId xmlns="" xmlns:a16="http://schemas.microsoft.com/office/drawing/2014/main" id="{00000000-0008-0000-0300-0000D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4" name="Text Box 219">
          <a:extLst>
            <a:ext uri="{FF2B5EF4-FFF2-40B4-BE49-F238E27FC236}">
              <a16:creationId xmlns="" xmlns:a16="http://schemas.microsoft.com/office/drawing/2014/main" id="{00000000-0008-0000-0300-0000E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5" name="Text Box 220">
          <a:extLst>
            <a:ext uri="{FF2B5EF4-FFF2-40B4-BE49-F238E27FC236}">
              <a16:creationId xmlns="" xmlns:a16="http://schemas.microsoft.com/office/drawing/2014/main" id="{00000000-0008-0000-0300-0000E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6" name="Text Box 221">
          <a:extLst>
            <a:ext uri="{FF2B5EF4-FFF2-40B4-BE49-F238E27FC236}">
              <a16:creationId xmlns="" xmlns:a16="http://schemas.microsoft.com/office/drawing/2014/main" id="{00000000-0008-0000-0300-0000E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7" name="Text Box 222">
          <a:extLst>
            <a:ext uri="{FF2B5EF4-FFF2-40B4-BE49-F238E27FC236}">
              <a16:creationId xmlns="" xmlns:a16="http://schemas.microsoft.com/office/drawing/2014/main" id="{00000000-0008-0000-0300-0000E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8" name="Text Box 223">
          <a:extLst>
            <a:ext uri="{FF2B5EF4-FFF2-40B4-BE49-F238E27FC236}">
              <a16:creationId xmlns="" xmlns:a16="http://schemas.microsoft.com/office/drawing/2014/main" id="{00000000-0008-0000-0300-0000E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09" name="Text Box 224">
          <a:extLst>
            <a:ext uri="{FF2B5EF4-FFF2-40B4-BE49-F238E27FC236}">
              <a16:creationId xmlns="" xmlns:a16="http://schemas.microsoft.com/office/drawing/2014/main" id="{00000000-0008-0000-0300-0000E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0" name="Text Box 225">
          <a:extLst>
            <a:ext uri="{FF2B5EF4-FFF2-40B4-BE49-F238E27FC236}">
              <a16:creationId xmlns="" xmlns:a16="http://schemas.microsoft.com/office/drawing/2014/main" id="{00000000-0008-0000-0300-0000E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1" name="Text Box 226">
          <a:extLst>
            <a:ext uri="{FF2B5EF4-FFF2-40B4-BE49-F238E27FC236}">
              <a16:creationId xmlns="" xmlns:a16="http://schemas.microsoft.com/office/drawing/2014/main" id="{00000000-0008-0000-0300-0000E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2" name="Text Box 227">
          <a:extLst>
            <a:ext uri="{FF2B5EF4-FFF2-40B4-BE49-F238E27FC236}">
              <a16:creationId xmlns="" xmlns:a16="http://schemas.microsoft.com/office/drawing/2014/main" id="{00000000-0008-0000-0300-0000E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3" name="Text Box 228">
          <a:extLst>
            <a:ext uri="{FF2B5EF4-FFF2-40B4-BE49-F238E27FC236}">
              <a16:creationId xmlns="" xmlns:a16="http://schemas.microsoft.com/office/drawing/2014/main" id="{00000000-0008-0000-0300-0000E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4" name="Text Box 229">
          <a:extLst>
            <a:ext uri="{FF2B5EF4-FFF2-40B4-BE49-F238E27FC236}">
              <a16:creationId xmlns="" xmlns:a16="http://schemas.microsoft.com/office/drawing/2014/main" id="{00000000-0008-0000-0300-0000E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5" name="Text Box 230">
          <a:extLst>
            <a:ext uri="{FF2B5EF4-FFF2-40B4-BE49-F238E27FC236}">
              <a16:creationId xmlns="" xmlns:a16="http://schemas.microsoft.com/office/drawing/2014/main" id="{00000000-0008-0000-0300-0000E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6" name="Text Box 231">
          <a:extLst>
            <a:ext uri="{FF2B5EF4-FFF2-40B4-BE49-F238E27FC236}">
              <a16:creationId xmlns="" xmlns:a16="http://schemas.microsoft.com/office/drawing/2014/main" id="{00000000-0008-0000-0300-0000E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7" name="Text Box 232">
          <a:extLst>
            <a:ext uri="{FF2B5EF4-FFF2-40B4-BE49-F238E27FC236}">
              <a16:creationId xmlns="" xmlns:a16="http://schemas.microsoft.com/office/drawing/2014/main" id="{00000000-0008-0000-0300-0000E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8" name="Text Box 233">
          <a:extLst>
            <a:ext uri="{FF2B5EF4-FFF2-40B4-BE49-F238E27FC236}">
              <a16:creationId xmlns="" xmlns:a16="http://schemas.microsoft.com/office/drawing/2014/main" id="{00000000-0008-0000-0300-0000E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19" name="Text Box 234">
          <a:extLst>
            <a:ext uri="{FF2B5EF4-FFF2-40B4-BE49-F238E27FC236}">
              <a16:creationId xmlns="" xmlns:a16="http://schemas.microsoft.com/office/drawing/2014/main" id="{00000000-0008-0000-0300-0000E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0" name="Text Box 235">
          <a:extLst>
            <a:ext uri="{FF2B5EF4-FFF2-40B4-BE49-F238E27FC236}">
              <a16:creationId xmlns="" xmlns:a16="http://schemas.microsoft.com/office/drawing/2014/main" id="{00000000-0008-0000-0300-0000F0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1" name="Text Box 236">
          <a:extLst>
            <a:ext uri="{FF2B5EF4-FFF2-40B4-BE49-F238E27FC236}">
              <a16:creationId xmlns="" xmlns:a16="http://schemas.microsoft.com/office/drawing/2014/main" id="{00000000-0008-0000-0300-0000F1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2" name="Text Box 237">
          <a:extLst>
            <a:ext uri="{FF2B5EF4-FFF2-40B4-BE49-F238E27FC236}">
              <a16:creationId xmlns="" xmlns:a16="http://schemas.microsoft.com/office/drawing/2014/main" id="{00000000-0008-0000-0300-0000F2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3" name="Text Box 238">
          <a:extLst>
            <a:ext uri="{FF2B5EF4-FFF2-40B4-BE49-F238E27FC236}">
              <a16:creationId xmlns="" xmlns:a16="http://schemas.microsoft.com/office/drawing/2014/main" id="{00000000-0008-0000-0300-0000F3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4" name="Text Box 239">
          <a:extLst>
            <a:ext uri="{FF2B5EF4-FFF2-40B4-BE49-F238E27FC236}">
              <a16:creationId xmlns="" xmlns:a16="http://schemas.microsoft.com/office/drawing/2014/main" id="{00000000-0008-0000-0300-0000F4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5" name="Text Box 240">
          <a:extLst>
            <a:ext uri="{FF2B5EF4-FFF2-40B4-BE49-F238E27FC236}">
              <a16:creationId xmlns="" xmlns:a16="http://schemas.microsoft.com/office/drawing/2014/main" id="{00000000-0008-0000-0300-0000F5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6" name="Text Box 241">
          <a:extLst>
            <a:ext uri="{FF2B5EF4-FFF2-40B4-BE49-F238E27FC236}">
              <a16:creationId xmlns="" xmlns:a16="http://schemas.microsoft.com/office/drawing/2014/main" id="{00000000-0008-0000-0300-0000F6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7" name="Text Box 242">
          <a:extLst>
            <a:ext uri="{FF2B5EF4-FFF2-40B4-BE49-F238E27FC236}">
              <a16:creationId xmlns="" xmlns:a16="http://schemas.microsoft.com/office/drawing/2014/main" id="{00000000-0008-0000-0300-0000F7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8" name="Text Box 243">
          <a:extLst>
            <a:ext uri="{FF2B5EF4-FFF2-40B4-BE49-F238E27FC236}">
              <a16:creationId xmlns="" xmlns:a16="http://schemas.microsoft.com/office/drawing/2014/main" id="{00000000-0008-0000-0300-0000F8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29" name="Text Box 244">
          <a:extLst>
            <a:ext uri="{FF2B5EF4-FFF2-40B4-BE49-F238E27FC236}">
              <a16:creationId xmlns="" xmlns:a16="http://schemas.microsoft.com/office/drawing/2014/main" id="{00000000-0008-0000-0300-0000F9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0" name="Text Box 245">
          <a:extLst>
            <a:ext uri="{FF2B5EF4-FFF2-40B4-BE49-F238E27FC236}">
              <a16:creationId xmlns="" xmlns:a16="http://schemas.microsoft.com/office/drawing/2014/main" id="{00000000-0008-0000-0300-0000FA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1" name="Text Box 246">
          <a:extLst>
            <a:ext uri="{FF2B5EF4-FFF2-40B4-BE49-F238E27FC236}">
              <a16:creationId xmlns="" xmlns:a16="http://schemas.microsoft.com/office/drawing/2014/main" id="{00000000-0008-0000-0300-0000FB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2" name="Text Box 247">
          <a:extLst>
            <a:ext uri="{FF2B5EF4-FFF2-40B4-BE49-F238E27FC236}">
              <a16:creationId xmlns="" xmlns:a16="http://schemas.microsoft.com/office/drawing/2014/main" id="{00000000-0008-0000-0300-0000FC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3" name="Text Box 248">
          <a:extLst>
            <a:ext uri="{FF2B5EF4-FFF2-40B4-BE49-F238E27FC236}">
              <a16:creationId xmlns="" xmlns:a16="http://schemas.microsoft.com/office/drawing/2014/main" id="{00000000-0008-0000-0300-0000FD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4" name="Text Box 249">
          <a:extLst>
            <a:ext uri="{FF2B5EF4-FFF2-40B4-BE49-F238E27FC236}">
              <a16:creationId xmlns="" xmlns:a16="http://schemas.microsoft.com/office/drawing/2014/main" id="{00000000-0008-0000-0300-0000FE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5" name="Text Box 250">
          <a:extLst>
            <a:ext uri="{FF2B5EF4-FFF2-40B4-BE49-F238E27FC236}">
              <a16:creationId xmlns="" xmlns:a16="http://schemas.microsoft.com/office/drawing/2014/main" id="{00000000-0008-0000-0300-0000FF05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6" name="Text Box 251">
          <a:extLst>
            <a:ext uri="{FF2B5EF4-FFF2-40B4-BE49-F238E27FC236}">
              <a16:creationId xmlns="" xmlns:a16="http://schemas.microsoft.com/office/drawing/2014/main" id="{00000000-0008-0000-0300-00000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7" name="Text Box 252">
          <a:extLst>
            <a:ext uri="{FF2B5EF4-FFF2-40B4-BE49-F238E27FC236}">
              <a16:creationId xmlns="" xmlns:a16="http://schemas.microsoft.com/office/drawing/2014/main" id="{00000000-0008-0000-0300-00000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8" name="Text Box 253">
          <a:extLst>
            <a:ext uri="{FF2B5EF4-FFF2-40B4-BE49-F238E27FC236}">
              <a16:creationId xmlns="" xmlns:a16="http://schemas.microsoft.com/office/drawing/2014/main" id="{00000000-0008-0000-0300-00000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39" name="Text Box 254">
          <a:extLst>
            <a:ext uri="{FF2B5EF4-FFF2-40B4-BE49-F238E27FC236}">
              <a16:creationId xmlns="" xmlns:a16="http://schemas.microsoft.com/office/drawing/2014/main" id="{00000000-0008-0000-0300-00000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0" name="Text Box 255">
          <a:extLst>
            <a:ext uri="{FF2B5EF4-FFF2-40B4-BE49-F238E27FC236}">
              <a16:creationId xmlns="" xmlns:a16="http://schemas.microsoft.com/office/drawing/2014/main" id="{00000000-0008-0000-0300-00000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1" name="Text Box 256">
          <a:extLst>
            <a:ext uri="{FF2B5EF4-FFF2-40B4-BE49-F238E27FC236}">
              <a16:creationId xmlns="" xmlns:a16="http://schemas.microsoft.com/office/drawing/2014/main" id="{00000000-0008-0000-0300-00000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2" name="Text Box 257">
          <a:extLst>
            <a:ext uri="{FF2B5EF4-FFF2-40B4-BE49-F238E27FC236}">
              <a16:creationId xmlns="" xmlns:a16="http://schemas.microsoft.com/office/drawing/2014/main" id="{00000000-0008-0000-0300-00000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3" name="Text Box 258">
          <a:extLst>
            <a:ext uri="{FF2B5EF4-FFF2-40B4-BE49-F238E27FC236}">
              <a16:creationId xmlns="" xmlns:a16="http://schemas.microsoft.com/office/drawing/2014/main" id="{00000000-0008-0000-0300-00000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4" name="Text Box 259">
          <a:extLst>
            <a:ext uri="{FF2B5EF4-FFF2-40B4-BE49-F238E27FC236}">
              <a16:creationId xmlns="" xmlns:a16="http://schemas.microsoft.com/office/drawing/2014/main" id="{00000000-0008-0000-0300-00000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5" name="Text Box 260">
          <a:extLst>
            <a:ext uri="{FF2B5EF4-FFF2-40B4-BE49-F238E27FC236}">
              <a16:creationId xmlns="" xmlns:a16="http://schemas.microsoft.com/office/drawing/2014/main" id="{00000000-0008-0000-0300-00000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6" name="Text Box 261">
          <a:extLst>
            <a:ext uri="{FF2B5EF4-FFF2-40B4-BE49-F238E27FC236}">
              <a16:creationId xmlns="" xmlns:a16="http://schemas.microsoft.com/office/drawing/2014/main" id="{00000000-0008-0000-0300-00000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7" name="Text Box 262">
          <a:extLst>
            <a:ext uri="{FF2B5EF4-FFF2-40B4-BE49-F238E27FC236}">
              <a16:creationId xmlns="" xmlns:a16="http://schemas.microsoft.com/office/drawing/2014/main" id="{00000000-0008-0000-0300-00000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8" name="Text Box 263">
          <a:extLst>
            <a:ext uri="{FF2B5EF4-FFF2-40B4-BE49-F238E27FC236}">
              <a16:creationId xmlns="" xmlns:a16="http://schemas.microsoft.com/office/drawing/2014/main" id="{00000000-0008-0000-0300-00000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49" name="Text Box 264">
          <a:extLst>
            <a:ext uri="{FF2B5EF4-FFF2-40B4-BE49-F238E27FC236}">
              <a16:creationId xmlns="" xmlns:a16="http://schemas.microsoft.com/office/drawing/2014/main" id="{00000000-0008-0000-0300-00000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0" name="Text Box 265">
          <a:extLst>
            <a:ext uri="{FF2B5EF4-FFF2-40B4-BE49-F238E27FC236}">
              <a16:creationId xmlns="" xmlns:a16="http://schemas.microsoft.com/office/drawing/2014/main" id="{00000000-0008-0000-0300-00000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1" name="Text Box 266">
          <a:extLst>
            <a:ext uri="{FF2B5EF4-FFF2-40B4-BE49-F238E27FC236}">
              <a16:creationId xmlns="" xmlns:a16="http://schemas.microsoft.com/office/drawing/2014/main" id="{00000000-0008-0000-0300-00000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2" name="Text Box 267">
          <a:extLst>
            <a:ext uri="{FF2B5EF4-FFF2-40B4-BE49-F238E27FC236}">
              <a16:creationId xmlns="" xmlns:a16="http://schemas.microsoft.com/office/drawing/2014/main" id="{00000000-0008-0000-0300-00001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3" name="Text Box 268">
          <a:extLst>
            <a:ext uri="{FF2B5EF4-FFF2-40B4-BE49-F238E27FC236}">
              <a16:creationId xmlns="" xmlns:a16="http://schemas.microsoft.com/office/drawing/2014/main" id="{00000000-0008-0000-0300-00001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4" name="Text Box 269">
          <a:extLst>
            <a:ext uri="{FF2B5EF4-FFF2-40B4-BE49-F238E27FC236}">
              <a16:creationId xmlns="" xmlns:a16="http://schemas.microsoft.com/office/drawing/2014/main" id="{00000000-0008-0000-0300-00001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5" name="Text Box 270">
          <a:extLst>
            <a:ext uri="{FF2B5EF4-FFF2-40B4-BE49-F238E27FC236}">
              <a16:creationId xmlns="" xmlns:a16="http://schemas.microsoft.com/office/drawing/2014/main" id="{00000000-0008-0000-0300-00001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6" name="Text Box 271">
          <a:extLst>
            <a:ext uri="{FF2B5EF4-FFF2-40B4-BE49-F238E27FC236}">
              <a16:creationId xmlns="" xmlns:a16="http://schemas.microsoft.com/office/drawing/2014/main" id="{00000000-0008-0000-0300-00001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7" name="Text Box 272">
          <a:extLst>
            <a:ext uri="{FF2B5EF4-FFF2-40B4-BE49-F238E27FC236}">
              <a16:creationId xmlns="" xmlns:a16="http://schemas.microsoft.com/office/drawing/2014/main" id="{00000000-0008-0000-0300-00001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8" name="Text Box 273">
          <a:extLst>
            <a:ext uri="{FF2B5EF4-FFF2-40B4-BE49-F238E27FC236}">
              <a16:creationId xmlns="" xmlns:a16="http://schemas.microsoft.com/office/drawing/2014/main" id="{00000000-0008-0000-0300-00001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59" name="Text Box 274">
          <a:extLst>
            <a:ext uri="{FF2B5EF4-FFF2-40B4-BE49-F238E27FC236}">
              <a16:creationId xmlns="" xmlns:a16="http://schemas.microsoft.com/office/drawing/2014/main" id="{00000000-0008-0000-0300-00001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0" name="Text Box 275">
          <a:extLst>
            <a:ext uri="{FF2B5EF4-FFF2-40B4-BE49-F238E27FC236}">
              <a16:creationId xmlns="" xmlns:a16="http://schemas.microsoft.com/office/drawing/2014/main" id="{00000000-0008-0000-0300-00001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1" name="Text Box 276">
          <a:extLst>
            <a:ext uri="{FF2B5EF4-FFF2-40B4-BE49-F238E27FC236}">
              <a16:creationId xmlns="" xmlns:a16="http://schemas.microsoft.com/office/drawing/2014/main" id="{00000000-0008-0000-0300-00001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2" name="Text Box 277">
          <a:extLst>
            <a:ext uri="{FF2B5EF4-FFF2-40B4-BE49-F238E27FC236}">
              <a16:creationId xmlns="" xmlns:a16="http://schemas.microsoft.com/office/drawing/2014/main" id="{00000000-0008-0000-0300-00001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3" name="Text Box 278">
          <a:extLst>
            <a:ext uri="{FF2B5EF4-FFF2-40B4-BE49-F238E27FC236}">
              <a16:creationId xmlns="" xmlns:a16="http://schemas.microsoft.com/office/drawing/2014/main" id="{00000000-0008-0000-0300-00001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4" name="Text Box 279">
          <a:extLst>
            <a:ext uri="{FF2B5EF4-FFF2-40B4-BE49-F238E27FC236}">
              <a16:creationId xmlns="" xmlns:a16="http://schemas.microsoft.com/office/drawing/2014/main" id="{00000000-0008-0000-0300-00001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5" name="Text Box 280">
          <a:extLst>
            <a:ext uri="{FF2B5EF4-FFF2-40B4-BE49-F238E27FC236}">
              <a16:creationId xmlns="" xmlns:a16="http://schemas.microsoft.com/office/drawing/2014/main" id="{00000000-0008-0000-0300-00001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6" name="Text Box 281">
          <a:extLst>
            <a:ext uri="{FF2B5EF4-FFF2-40B4-BE49-F238E27FC236}">
              <a16:creationId xmlns="" xmlns:a16="http://schemas.microsoft.com/office/drawing/2014/main" id="{00000000-0008-0000-0300-00001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7" name="Text Box 282">
          <a:extLst>
            <a:ext uri="{FF2B5EF4-FFF2-40B4-BE49-F238E27FC236}">
              <a16:creationId xmlns="" xmlns:a16="http://schemas.microsoft.com/office/drawing/2014/main" id="{00000000-0008-0000-0300-00001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8" name="Text Box 283">
          <a:extLst>
            <a:ext uri="{FF2B5EF4-FFF2-40B4-BE49-F238E27FC236}">
              <a16:creationId xmlns="" xmlns:a16="http://schemas.microsoft.com/office/drawing/2014/main" id="{00000000-0008-0000-0300-00002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69" name="Text Box 284">
          <a:extLst>
            <a:ext uri="{FF2B5EF4-FFF2-40B4-BE49-F238E27FC236}">
              <a16:creationId xmlns="" xmlns:a16="http://schemas.microsoft.com/office/drawing/2014/main" id="{00000000-0008-0000-0300-00002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0" name="Text Box 285">
          <a:extLst>
            <a:ext uri="{FF2B5EF4-FFF2-40B4-BE49-F238E27FC236}">
              <a16:creationId xmlns="" xmlns:a16="http://schemas.microsoft.com/office/drawing/2014/main" id="{00000000-0008-0000-0300-00002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1" name="Text Box 286">
          <a:extLst>
            <a:ext uri="{FF2B5EF4-FFF2-40B4-BE49-F238E27FC236}">
              <a16:creationId xmlns="" xmlns:a16="http://schemas.microsoft.com/office/drawing/2014/main" id="{00000000-0008-0000-0300-00002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2" name="Text Box 287">
          <a:extLst>
            <a:ext uri="{FF2B5EF4-FFF2-40B4-BE49-F238E27FC236}">
              <a16:creationId xmlns="" xmlns:a16="http://schemas.microsoft.com/office/drawing/2014/main" id="{00000000-0008-0000-0300-00002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3" name="Text Box 288">
          <a:extLst>
            <a:ext uri="{FF2B5EF4-FFF2-40B4-BE49-F238E27FC236}">
              <a16:creationId xmlns="" xmlns:a16="http://schemas.microsoft.com/office/drawing/2014/main" id="{00000000-0008-0000-0300-00002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4" name="Text Box 289">
          <a:extLst>
            <a:ext uri="{FF2B5EF4-FFF2-40B4-BE49-F238E27FC236}">
              <a16:creationId xmlns="" xmlns:a16="http://schemas.microsoft.com/office/drawing/2014/main" id="{00000000-0008-0000-0300-00002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5" name="Text Box 290">
          <a:extLst>
            <a:ext uri="{FF2B5EF4-FFF2-40B4-BE49-F238E27FC236}">
              <a16:creationId xmlns="" xmlns:a16="http://schemas.microsoft.com/office/drawing/2014/main" id="{00000000-0008-0000-0300-00002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6" name="Text Box 291">
          <a:extLst>
            <a:ext uri="{FF2B5EF4-FFF2-40B4-BE49-F238E27FC236}">
              <a16:creationId xmlns="" xmlns:a16="http://schemas.microsoft.com/office/drawing/2014/main" id="{00000000-0008-0000-0300-00002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7" name="Text Box 292">
          <a:extLst>
            <a:ext uri="{FF2B5EF4-FFF2-40B4-BE49-F238E27FC236}">
              <a16:creationId xmlns="" xmlns:a16="http://schemas.microsoft.com/office/drawing/2014/main" id="{00000000-0008-0000-0300-00002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8" name="Text Box 293">
          <a:extLst>
            <a:ext uri="{FF2B5EF4-FFF2-40B4-BE49-F238E27FC236}">
              <a16:creationId xmlns="" xmlns:a16="http://schemas.microsoft.com/office/drawing/2014/main" id="{00000000-0008-0000-0300-00002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79" name="Text Box 294">
          <a:extLst>
            <a:ext uri="{FF2B5EF4-FFF2-40B4-BE49-F238E27FC236}">
              <a16:creationId xmlns="" xmlns:a16="http://schemas.microsoft.com/office/drawing/2014/main" id="{00000000-0008-0000-0300-00002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0" name="Text Box 295">
          <a:extLst>
            <a:ext uri="{FF2B5EF4-FFF2-40B4-BE49-F238E27FC236}">
              <a16:creationId xmlns="" xmlns:a16="http://schemas.microsoft.com/office/drawing/2014/main" id="{00000000-0008-0000-0300-00002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1" name="Text Box 296">
          <a:extLst>
            <a:ext uri="{FF2B5EF4-FFF2-40B4-BE49-F238E27FC236}">
              <a16:creationId xmlns="" xmlns:a16="http://schemas.microsoft.com/office/drawing/2014/main" id="{00000000-0008-0000-0300-00002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2" name="Text Box 297">
          <a:extLst>
            <a:ext uri="{FF2B5EF4-FFF2-40B4-BE49-F238E27FC236}">
              <a16:creationId xmlns="" xmlns:a16="http://schemas.microsoft.com/office/drawing/2014/main" id="{00000000-0008-0000-0300-00002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3" name="Text Box 298">
          <a:extLst>
            <a:ext uri="{FF2B5EF4-FFF2-40B4-BE49-F238E27FC236}">
              <a16:creationId xmlns="" xmlns:a16="http://schemas.microsoft.com/office/drawing/2014/main" id="{00000000-0008-0000-0300-00002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4" name="Text Box 299">
          <a:extLst>
            <a:ext uri="{FF2B5EF4-FFF2-40B4-BE49-F238E27FC236}">
              <a16:creationId xmlns="" xmlns:a16="http://schemas.microsoft.com/office/drawing/2014/main" id="{00000000-0008-0000-0300-00003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5" name="Text Box 300">
          <a:extLst>
            <a:ext uri="{FF2B5EF4-FFF2-40B4-BE49-F238E27FC236}">
              <a16:creationId xmlns="" xmlns:a16="http://schemas.microsoft.com/office/drawing/2014/main" id="{00000000-0008-0000-0300-00003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6" name="Text Box 301">
          <a:extLst>
            <a:ext uri="{FF2B5EF4-FFF2-40B4-BE49-F238E27FC236}">
              <a16:creationId xmlns="" xmlns:a16="http://schemas.microsoft.com/office/drawing/2014/main" id="{00000000-0008-0000-0300-00003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7" name="Text Box 302">
          <a:extLst>
            <a:ext uri="{FF2B5EF4-FFF2-40B4-BE49-F238E27FC236}">
              <a16:creationId xmlns="" xmlns:a16="http://schemas.microsoft.com/office/drawing/2014/main" id="{00000000-0008-0000-0300-00003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8" name="Text Box 303">
          <a:extLst>
            <a:ext uri="{FF2B5EF4-FFF2-40B4-BE49-F238E27FC236}">
              <a16:creationId xmlns="" xmlns:a16="http://schemas.microsoft.com/office/drawing/2014/main" id="{00000000-0008-0000-0300-00003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89" name="Text Box 304">
          <a:extLst>
            <a:ext uri="{FF2B5EF4-FFF2-40B4-BE49-F238E27FC236}">
              <a16:creationId xmlns="" xmlns:a16="http://schemas.microsoft.com/office/drawing/2014/main" id="{00000000-0008-0000-0300-00003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0" name="Text Box 305">
          <a:extLst>
            <a:ext uri="{FF2B5EF4-FFF2-40B4-BE49-F238E27FC236}">
              <a16:creationId xmlns="" xmlns:a16="http://schemas.microsoft.com/office/drawing/2014/main" id="{00000000-0008-0000-0300-00003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1" name="Text Box 306">
          <a:extLst>
            <a:ext uri="{FF2B5EF4-FFF2-40B4-BE49-F238E27FC236}">
              <a16:creationId xmlns="" xmlns:a16="http://schemas.microsoft.com/office/drawing/2014/main" id="{00000000-0008-0000-0300-00003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2" name="Text Box 307">
          <a:extLst>
            <a:ext uri="{FF2B5EF4-FFF2-40B4-BE49-F238E27FC236}">
              <a16:creationId xmlns="" xmlns:a16="http://schemas.microsoft.com/office/drawing/2014/main" id="{00000000-0008-0000-0300-00003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3" name="Text Box 308">
          <a:extLst>
            <a:ext uri="{FF2B5EF4-FFF2-40B4-BE49-F238E27FC236}">
              <a16:creationId xmlns="" xmlns:a16="http://schemas.microsoft.com/office/drawing/2014/main" id="{00000000-0008-0000-0300-00003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4" name="Text Box 309">
          <a:extLst>
            <a:ext uri="{FF2B5EF4-FFF2-40B4-BE49-F238E27FC236}">
              <a16:creationId xmlns="" xmlns:a16="http://schemas.microsoft.com/office/drawing/2014/main" id="{00000000-0008-0000-0300-00003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5" name="Text Box 310">
          <a:extLst>
            <a:ext uri="{FF2B5EF4-FFF2-40B4-BE49-F238E27FC236}">
              <a16:creationId xmlns="" xmlns:a16="http://schemas.microsoft.com/office/drawing/2014/main" id="{00000000-0008-0000-0300-00003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6" name="Text Box 311">
          <a:extLst>
            <a:ext uri="{FF2B5EF4-FFF2-40B4-BE49-F238E27FC236}">
              <a16:creationId xmlns="" xmlns:a16="http://schemas.microsoft.com/office/drawing/2014/main" id="{00000000-0008-0000-0300-00003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7" name="Text Box 312">
          <a:extLst>
            <a:ext uri="{FF2B5EF4-FFF2-40B4-BE49-F238E27FC236}">
              <a16:creationId xmlns="" xmlns:a16="http://schemas.microsoft.com/office/drawing/2014/main" id="{00000000-0008-0000-0300-00003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8" name="Text Box 313">
          <a:extLst>
            <a:ext uri="{FF2B5EF4-FFF2-40B4-BE49-F238E27FC236}">
              <a16:creationId xmlns="" xmlns:a16="http://schemas.microsoft.com/office/drawing/2014/main" id="{00000000-0008-0000-0300-00003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599" name="Text Box 314">
          <a:extLst>
            <a:ext uri="{FF2B5EF4-FFF2-40B4-BE49-F238E27FC236}">
              <a16:creationId xmlns="" xmlns:a16="http://schemas.microsoft.com/office/drawing/2014/main" id="{00000000-0008-0000-0300-00003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0" name="Text Box 315">
          <a:extLst>
            <a:ext uri="{FF2B5EF4-FFF2-40B4-BE49-F238E27FC236}">
              <a16:creationId xmlns="" xmlns:a16="http://schemas.microsoft.com/office/drawing/2014/main" id="{00000000-0008-0000-0300-00004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1" name="Text Box 316">
          <a:extLst>
            <a:ext uri="{FF2B5EF4-FFF2-40B4-BE49-F238E27FC236}">
              <a16:creationId xmlns="" xmlns:a16="http://schemas.microsoft.com/office/drawing/2014/main" id="{00000000-0008-0000-0300-00004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2" name="Text Box 317">
          <a:extLst>
            <a:ext uri="{FF2B5EF4-FFF2-40B4-BE49-F238E27FC236}">
              <a16:creationId xmlns="" xmlns:a16="http://schemas.microsoft.com/office/drawing/2014/main" id="{00000000-0008-0000-0300-00004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3" name="Text Box 318">
          <a:extLst>
            <a:ext uri="{FF2B5EF4-FFF2-40B4-BE49-F238E27FC236}">
              <a16:creationId xmlns="" xmlns:a16="http://schemas.microsoft.com/office/drawing/2014/main" id="{00000000-0008-0000-0300-00004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4" name="Text Box 319">
          <a:extLst>
            <a:ext uri="{FF2B5EF4-FFF2-40B4-BE49-F238E27FC236}">
              <a16:creationId xmlns="" xmlns:a16="http://schemas.microsoft.com/office/drawing/2014/main" id="{00000000-0008-0000-0300-00004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5" name="Text Box 320">
          <a:extLst>
            <a:ext uri="{FF2B5EF4-FFF2-40B4-BE49-F238E27FC236}">
              <a16:creationId xmlns="" xmlns:a16="http://schemas.microsoft.com/office/drawing/2014/main" id="{00000000-0008-0000-0300-00004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6" name="Text Box 321">
          <a:extLst>
            <a:ext uri="{FF2B5EF4-FFF2-40B4-BE49-F238E27FC236}">
              <a16:creationId xmlns="" xmlns:a16="http://schemas.microsoft.com/office/drawing/2014/main" id="{00000000-0008-0000-0300-00004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7" name="Text Box 322">
          <a:extLst>
            <a:ext uri="{FF2B5EF4-FFF2-40B4-BE49-F238E27FC236}">
              <a16:creationId xmlns="" xmlns:a16="http://schemas.microsoft.com/office/drawing/2014/main" id="{00000000-0008-0000-0300-00004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8" name="Text Box 323">
          <a:extLst>
            <a:ext uri="{FF2B5EF4-FFF2-40B4-BE49-F238E27FC236}">
              <a16:creationId xmlns="" xmlns:a16="http://schemas.microsoft.com/office/drawing/2014/main" id="{00000000-0008-0000-0300-00004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09" name="Text Box 324">
          <a:extLst>
            <a:ext uri="{FF2B5EF4-FFF2-40B4-BE49-F238E27FC236}">
              <a16:creationId xmlns="" xmlns:a16="http://schemas.microsoft.com/office/drawing/2014/main" id="{00000000-0008-0000-0300-00004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0" name="Text Box 325">
          <a:extLst>
            <a:ext uri="{FF2B5EF4-FFF2-40B4-BE49-F238E27FC236}">
              <a16:creationId xmlns="" xmlns:a16="http://schemas.microsoft.com/office/drawing/2014/main" id="{00000000-0008-0000-0300-00004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1" name="Text Box 326">
          <a:extLst>
            <a:ext uri="{FF2B5EF4-FFF2-40B4-BE49-F238E27FC236}">
              <a16:creationId xmlns="" xmlns:a16="http://schemas.microsoft.com/office/drawing/2014/main" id="{00000000-0008-0000-0300-00004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2" name="Text Box 327">
          <a:extLst>
            <a:ext uri="{FF2B5EF4-FFF2-40B4-BE49-F238E27FC236}">
              <a16:creationId xmlns="" xmlns:a16="http://schemas.microsoft.com/office/drawing/2014/main" id="{00000000-0008-0000-0300-00004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3" name="Text Box 328">
          <a:extLst>
            <a:ext uri="{FF2B5EF4-FFF2-40B4-BE49-F238E27FC236}">
              <a16:creationId xmlns="" xmlns:a16="http://schemas.microsoft.com/office/drawing/2014/main" id="{00000000-0008-0000-0300-00004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4" name="Text Box 329">
          <a:extLst>
            <a:ext uri="{FF2B5EF4-FFF2-40B4-BE49-F238E27FC236}">
              <a16:creationId xmlns="" xmlns:a16="http://schemas.microsoft.com/office/drawing/2014/main" id="{00000000-0008-0000-0300-00004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5" name="Text Box 330">
          <a:extLst>
            <a:ext uri="{FF2B5EF4-FFF2-40B4-BE49-F238E27FC236}">
              <a16:creationId xmlns="" xmlns:a16="http://schemas.microsoft.com/office/drawing/2014/main" id="{00000000-0008-0000-0300-00004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6" name="Text Box 331">
          <a:extLst>
            <a:ext uri="{FF2B5EF4-FFF2-40B4-BE49-F238E27FC236}">
              <a16:creationId xmlns="" xmlns:a16="http://schemas.microsoft.com/office/drawing/2014/main" id="{00000000-0008-0000-0300-00005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7" name="Text Box 332">
          <a:extLst>
            <a:ext uri="{FF2B5EF4-FFF2-40B4-BE49-F238E27FC236}">
              <a16:creationId xmlns="" xmlns:a16="http://schemas.microsoft.com/office/drawing/2014/main" id="{00000000-0008-0000-0300-00005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8" name="Text Box 333">
          <a:extLst>
            <a:ext uri="{FF2B5EF4-FFF2-40B4-BE49-F238E27FC236}">
              <a16:creationId xmlns="" xmlns:a16="http://schemas.microsoft.com/office/drawing/2014/main" id="{00000000-0008-0000-0300-00005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19" name="Text Box 334">
          <a:extLst>
            <a:ext uri="{FF2B5EF4-FFF2-40B4-BE49-F238E27FC236}">
              <a16:creationId xmlns="" xmlns:a16="http://schemas.microsoft.com/office/drawing/2014/main" id="{00000000-0008-0000-0300-00005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0" name="Text Box 335">
          <a:extLst>
            <a:ext uri="{FF2B5EF4-FFF2-40B4-BE49-F238E27FC236}">
              <a16:creationId xmlns="" xmlns:a16="http://schemas.microsoft.com/office/drawing/2014/main" id="{00000000-0008-0000-0300-00005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1" name="Text Box 336">
          <a:extLst>
            <a:ext uri="{FF2B5EF4-FFF2-40B4-BE49-F238E27FC236}">
              <a16:creationId xmlns="" xmlns:a16="http://schemas.microsoft.com/office/drawing/2014/main" id="{00000000-0008-0000-0300-00005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2" name="Text Box 337">
          <a:extLst>
            <a:ext uri="{FF2B5EF4-FFF2-40B4-BE49-F238E27FC236}">
              <a16:creationId xmlns="" xmlns:a16="http://schemas.microsoft.com/office/drawing/2014/main" id="{00000000-0008-0000-0300-00005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3" name="Text Box 338">
          <a:extLst>
            <a:ext uri="{FF2B5EF4-FFF2-40B4-BE49-F238E27FC236}">
              <a16:creationId xmlns="" xmlns:a16="http://schemas.microsoft.com/office/drawing/2014/main" id="{00000000-0008-0000-0300-00005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4" name="Text Box 339">
          <a:extLst>
            <a:ext uri="{FF2B5EF4-FFF2-40B4-BE49-F238E27FC236}">
              <a16:creationId xmlns="" xmlns:a16="http://schemas.microsoft.com/office/drawing/2014/main" id="{00000000-0008-0000-0300-00005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5" name="Text Box 340">
          <a:extLst>
            <a:ext uri="{FF2B5EF4-FFF2-40B4-BE49-F238E27FC236}">
              <a16:creationId xmlns="" xmlns:a16="http://schemas.microsoft.com/office/drawing/2014/main" id="{00000000-0008-0000-0300-00005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6" name="Text Box 341">
          <a:extLst>
            <a:ext uri="{FF2B5EF4-FFF2-40B4-BE49-F238E27FC236}">
              <a16:creationId xmlns="" xmlns:a16="http://schemas.microsoft.com/office/drawing/2014/main" id="{00000000-0008-0000-0300-00005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7" name="Text Box 342">
          <a:extLst>
            <a:ext uri="{FF2B5EF4-FFF2-40B4-BE49-F238E27FC236}">
              <a16:creationId xmlns="" xmlns:a16="http://schemas.microsoft.com/office/drawing/2014/main" id="{00000000-0008-0000-0300-00005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8" name="Text Box 343">
          <a:extLst>
            <a:ext uri="{FF2B5EF4-FFF2-40B4-BE49-F238E27FC236}">
              <a16:creationId xmlns="" xmlns:a16="http://schemas.microsoft.com/office/drawing/2014/main" id="{00000000-0008-0000-0300-00005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29" name="Text Box 344">
          <a:extLst>
            <a:ext uri="{FF2B5EF4-FFF2-40B4-BE49-F238E27FC236}">
              <a16:creationId xmlns="" xmlns:a16="http://schemas.microsoft.com/office/drawing/2014/main" id="{00000000-0008-0000-0300-00005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0" name="Text Box 345">
          <a:extLst>
            <a:ext uri="{FF2B5EF4-FFF2-40B4-BE49-F238E27FC236}">
              <a16:creationId xmlns="" xmlns:a16="http://schemas.microsoft.com/office/drawing/2014/main" id="{00000000-0008-0000-0300-00005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1" name="Text Box 346">
          <a:extLst>
            <a:ext uri="{FF2B5EF4-FFF2-40B4-BE49-F238E27FC236}">
              <a16:creationId xmlns="" xmlns:a16="http://schemas.microsoft.com/office/drawing/2014/main" id="{00000000-0008-0000-0300-00005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2" name="Text Box 347">
          <a:extLst>
            <a:ext uri="{FF2B5EF4-FFF2-40B4-BE49-F238E27FC236}">
              <a16:creationId xmlns="" xmlns:a16="http://schemas.microsoft.com/office/drawing/2014/main" id="{00000000-0008-0000-0300-00006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3" name="Text Box 348">
          <a:extLst>
            <a:ext uri="{FF2B5EF4-FFF2-40B4-BE49-F238E27FC236}">
              <a16:creationId xmlns="" xmlns:a16="http://schemas.microsoft.com/office/drawing/2014/main" id="{00000000-0008-0000-0300-00006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4" name="Text Box 349">
          <a:extLst>
            <a:ext uri="{FF2B5EF4-FFF2-40B4-BE49-F238E27FC236}">
              <a16:creationId xmlns="" xmlns:a16="http://schemas.microsoft.com/office/drawing/2014/main" id="{00000000-0008-0000-0300-00006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5" name="Text Box 350">
          <a:extLst>
            <a:ext uri="{FF2B5EF4-FFF2-40B4-BE49-F238E27FC236}">
              <a16:creationId xmlns="" xmlns:a16="http://schemas.microsoft.com/office/drawing/2014/main" id="{00000000-0008-0000-0300-00006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6" name="Text Box 351">
          <a:extLst>
            <a:ext uri="{FF2B5EF4-FFF2-40B4-BE49-F238E27FC236}">
              <a16:creationId xmlns="" xmlns:a16="http://schemas.microsoft.com/office/drawing/2014/main" id="{00000000-0008-0000-0300-00006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7" name="Text Box 352">
          <a:extLst>
            <a:ext uri="{FF2B5EF4-FFF2-40B4-BE49-F238E27FC236}">
              <a16:creationId xmlns="" xmlns:a16="http://schemas.microsoft.com/office/drawing/2014/main" id="{00000000-0008-0000-0300-00006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8" name="Text Box 353">
          <a:extLst>
            <a:ext uri="{FF2B5EF4-FFF2-40B4-BE49-F238E27FC236}">
              <a16:creationId xmlns="" xmlns:a16="http://schemas.microsoft.com/office/drawing/2014/main" id="{00000000-0008-0000-0300-00006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39" name="Text Box 354">
          <a:extLst>
            <a:ext uri="{FF2B5EF4-FFF2-40B4-BE49-F238E27FC236}">
              <a16:creationId xmlns="" xmlns:a16="http://schemas.microsoft.com/office/drawing/2014/main" id="{00000000-0008-0000-0300-00006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0" name="Text Box 355">
          <a:extLst>
            <a:ext uri="{FF2B5EF4-FFF2-40B4-BE49-F238E27FC236}">
              <a16:creationId xmlns="" xmlns:a16="http://schemas.microsoft.com/office/drawing/2014/main" id="{00000000-0008-0000-0300-00006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1" name="Text Box 356">
          <a:extLst>
            <a:ext uri="{FF2B5EF4-FFF2-40B4-BE49-F238E27FC236}">
              <a16:creationId xmlns="" xmlns:a16="http://schemas.microsoft.com/office/drawing/2014/main" id="{00000000-0008-0000-0300-00006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2" name="Text Box 357">
          <a:extLst>
            <a:ext uri="{FF2B5EF4-FFF2-40B4-BE49-F238E27FC236}">
              <a16:creationId xmlns="" xmlns:a16="http://schemas.microsoft.com/office/drawing/2014/main" id="{00000000-0008-0000-0300-00006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3" name="Text Box 358">
          <a:extLst>
            <a:ext uri="{FF2B5EF4-FFF2-40B4-BE49-F238E27FC236}">
              <a16:creationId xmlns="" xmlns:a16="http://schemas.microsoft.com/office/drawing/2014/main" id="{00000000-0008-0000-0300-00006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4" name="Text Box 359">
          <a:extLst>
            <a:ext uri="{FF2B5EF4-FFF2-40B4-BE49-F238E27FC236}">
              <a16:creationId xmlns="" xmlns:a16="http://schemas.microsoft.com/office/drawing/2014/main" id="{00000000-0008-0000-0300-00006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5" name="Text Box 360">
          <a:extLst>
            <a:ext uri="{FF2B5EF4-FFF2-40B4-BE49-F238E27FC236}">
              <a16:creationId xmlns="" xmlns:a16="http://schemas.microsoft.com/office/drawing/2014/main" id="{00000000-0008-0000-0300-00006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6" name="Text Box 361">
          <a:extLst>
            <a:ext uri="{FF2B5EF4-FFF2-40B4-BE49-F238E27FC236}">
              <a16:creationId xmlns="" xmlns:a16="http://schemas.microsoft.com/office/drawing/2014/main" id="{00000000-0008-0000-0300-00006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7" name="Text Box 362">
          <a:extLst>
            <a:ext uri="{FF2B5EF4-FFF2-40B4-BE49-F238E27FC236}">
              <a16:creationId xmlns="" xmlns:a16="http://schemas.microsoft.com/office/drawing/2014/main" id="{00000000-0008-0000-0300-00006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8" name="Text Box 363">
          <a:extLst>
            <a:ext uri="{FF2B5EF4-FFF2-40B4-BE49-F238E27FC236}">
              <a16:creationId xmlns="" xmlns:a16="http://schemas.microsoft.com/office/drawing/2014/main" id="{00000000-0008-0000-0300-00007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49" name="Text Box 364">
          <a:extLst>
            <a:ext uri="{FF2B5EF4-FFF2-40B4-BE49-F238E27FC236}">
              <a16:creationId xmlns="" xmlns:a16="http://schemas.microsoft.com/office/drawing/2014/main" id="{00000000-0008-0000-0300-00007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0" name="Text Box 365">
          <a:extLst>
            <a:ext uri="{FF2B5EF4-FFF2-40B4-BE49-F238E27FC236}">
              <a16:creationId xmlns="" xmlns:a16="http://schemas.microsoft.com/office/drawing/2014/main" id="{00000000-0008-0000-0300-00007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1" name="Text Box 366">
          <a:extLst>
            <a:ext uri="{FF2B5EF4-FFF2-40B4-BE49-F238E27FC236}">
              <a16:creationId xmlns="" xmlns:a16="http://schemas.microsoft.com/office/drawing/2014/main" id="{00000000-0008-0000-0300-00007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2" name="Text Box 367">
          <a:extLst>
            <a:ext uri="{FF2B5EF4-FFF2-40B4-BE49-F238E27FC236}">
              <a16:creationId xmlns="" xmlns:a16="http://schemas.microsoft.com/office/drawing/2014/main" id="{00000000-0008-0000-0300-00007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3" name="Text Box 368">
          <a:extLst>
            <a:ext uri="{FF2B5EF4-FFF2-40B4-BE49-F238E27FC236}">
              <a16:creationId xmlns="" xmlns:a16="http://schemas.microsoft.com/office/drawing/2014/main" id="{00000000-0008-0000-0300-00007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4" name="Text Box 369">
          <a:extLst>
            <a:ext uri="{FF2B5EF4-FFF2-40B4-BE49-F238E27FC236}">
              <a16:creationId xmlns="" xmlns:a16="http://schemas.microsoft.com/office/drawing/2014/main" id="{00000000-0008-0000-0300-00007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5" name="Text Box 370">
          <a:extLst>
            <a:ext uri="{FF2B5EF4-FFF2-40B4-BE49-F238E27FC236}">
              <a16:creationId xmlns="" xmlns:a16="http://schemas.microsoft.com/office/drawing/2014/main" id="{00000000-0008-0000-0300-00007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6" name="Text Box 371">
          <a:extLst>
            <a:ext uri="{FF2B5EF4-FFF2-40B4-BE49-F238E27FC236}">
              <a16:creationId xmlns="" xmlns:a16="http://schemas.microsoft.com/office/drawing/2014/main" id="{00000000-0008-0000-0300-00007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7" name="Text Box 372">
          <a:extLst>
            <a:ext uri="{FF2B5EF4-FFF2-40B4-BE49-F238E27FC236}">
              <a16:creationId xmlns="" xmlns:a16="http://schemas.microsoft.com/office/drawing/2014/main" id="{00000000-0008-0000-0300-00007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8" name="Text Box 373">
          <a:extLst>
            <a:ext uri="{FF2B5EF4-FFF2-40B4-BE49-F238E27FC236}">
              <a16:creationId xmlns="" xmlns:a16="http://schemas.microsoft.com/office/drawing/2014/main" id="{00000000-0008-0000-0300-00007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59" name="Text Box 374">
          <a:extLst>
            <a:ext uri="{FF2B5EF4-FFF2-40B4-BE49-F238E27FC236}">
              <a16:creationId xmlns="" xmlns:a16="http://schemas.microsoft.com/office/drawing/2014/main" id="{00000000-0008-0000-0300-00007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0" name="Text Box 375">
          <a:extLst>
            <a:ext uri="{FF2B5EF4-FFF2-40B4-BE49-F238E27FC236}">
              <a16:creationId xmlns="" xmlns:a16="http://schemas.microsoft.com/office/drawing/2014/main" id="{00000000-0008-0000-0300-00007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1" name="Text Box 376">
          <a:extLst>
            <a:ext uri="{FF2B5EF4-FFF2-40B4-BE49-F238E27FC236}">
              <a16:creationId xmlns="" xmlns:a16="http://schemas.microsoft.com/office/drawing/2014/main" id="{00000000-0008-0000-0300-00007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2" name="Text Box 377">
          <a:extLst>
            <a:ext uri="{FF2B5EF4-FFF2-40B4-BE49-F238E27FC236}">
              <a16:creationId xmlns="" xmlns:a16="http://schemas.microsoft.com/office/drawing/2014/main" id="{00000000-0008-0000-0300-00007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3" name="Text Box 378">
          <a:extLst>
            <a:ext uri="{FF2B5EF4-FFF2-40B4-BE49-F238E27FC236}">
              <a16:creationId xmlns="" xmlns:a16="http://schemas.microsoft.com/office/drawing/2014/main" id="{00000000-0008-0000-0300-00007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4" name="Text Box 379">
          <a:extLst>
            <a:ext uri="{FF2B5EF4-FFF2-40B4-BE49-F238E27FC236}">
              <a16:creationId xmlns="" xmlns:a16="http://schemas.microsoft.com/office/drawing/2014/main" id="{00000000-0008-0000-0300-00008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5" name="Text Box 380">
          <a:extLst>
            <a:ext uri="{FF2B5EF4-FFF2-40B4-BE49-F238E27FC236}">
              <a16:creationId xmlns="" xmlns:a16="http://schemas.microsoft.com/office/drawing/2014/main" id="{00000000-0008-0000-0300-00008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6" name="Text Box 381">
          <a:extLst>
            <a:ext uri="{FF2B5EF4-FFF2-40B4-BE49-F238E27FC236}">
              <a16:creationId xmlns="" xmlns:a16="http://schemas.microsoft.com/office/drawing/2014/main" id="{00000000-0008-0000-0300-00008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7" name="Text Box 382">
          <a:extLst>
            <a:ext uri="{FF2B5EF4-FFF2-40B4-BE49-F238E27FC236}">
              <a16:creationId xmlns="" xmlns:a16="http://schemas.microsoft.com/office/drawing/2014/main" id="{00000000-0008-0000-0300-00008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8" name="Text Box 383">
          <a:extLst>
            <a:ext uri="{FF2B5EF4-FFF2-40B4-BE49-F238E27FC236}">
              <a16:creationId xmlns="" xmlns:a16="http://schemas.microsoft.com/office/drawing/2014/main" id="{00000000-0008-0000-0300-00008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69" name="Text Box 384">
          <a:extLst>
            <a:ext uri="{FF2B5EF4-FFF2-40B4-BE49-F238E27FC236}">
              <a16:creationId xmlns="" xmlns:a16="http://schemas.microsoft.com/office/drawing/2014/main" id="{00000000-0008-0000-0300-00008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0" name="Text Box 385">
          <a:extLst>
            <a:ext uri="{FF2B5EF4-FFF2-40B4-BE49-F238E27FC236}">
              <a16:creationId xmlns="" xmlns:a16="http://schemas.microsoft.com/office/drawing/2014/main" id="{00000000-0008-0000-0300-00008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1" name="Text Box 386">
          <a:extLst>
            <a:ext uri="{FF2B5EF4-FFF2-40B4-BE49-F238E27FC236}">
              <a16:creationId xmlns="" xmlns:a16="http://schemas.microsoft.com/office/drawing/2014/main" id="{00000000-0008-0000-0300-00008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2" name="Text Box 387">
          <a:extLst>
            <a:ext uri="{FF2B5EF4-FFF2-40B4-BE49-F238E27FC236}">
              <a16:creationId xmlns="" xmlns:a16="http://schemas.microsoft.com/office/drawing/2014/main" id="{00000000-0008-0000-0300-00008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3" name="Text Box 388">
          <a:extLst>
            <a:ext uri="{FF2B5EF4-FFF2-40B4-BE49-F238E27FC236}">
              <a16:creationId xmlns="" xmlns:a16="http://schemas.microsoft.com/office/drawing/2014/main" id="{00000000-0008-0000-0300-00008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4" name="Text Box 389">
          <a:extLst>
            <a:ext uri="{FF2B5EF4-FFF2-40B4-BE49-F238E27FC236}">
              <a16:creationId xmlns="" xmlns:a16="http://schemas.microsoft.com/office/drawing/2014/main" id="{00000000-0008-0000-0300-00008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5" name="Text Box 390">
          <a:extLst>
            <a:ext uri="{FF2B5EF4-FFF2-40B4-BE49-F238E27FC236}">
              <a16:creationId xmlns="" xmlns:a16="http://schemas.microsoft.com/office/drawing/2014/main" id="{00000000-0008-0000-0300-00008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6" name="Text Box 391">
          <a:extLst>
            <a:ext uri="{FF2B5EF4-FFF2-40B4-BE49-F238E27FC236}">
              <a16:creationId xmlns="" xmlns:a16="http://schemas.microsoft.com/office/drawing/2014/main" id="{00000000-0008-0000-0300-00008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7" name="Text Box 392">
          <a:extLst>
            <a:ext uri="{FF2B5EF4-FFF2-40B4-BE49-F238E27FC236}">
              <a16:creationId xmlns="" xmlns:a16="http://schemas.microsoft.com/office/drawing/2014/main" id="{00000000-0008-0000-0300-00008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8" name="Text Box 393">
          <a:extLst>
            <a:ext uri="{FF2B5EF4-FFF2-40B4-BE49-F238E27FC236}">
              <a16:creationId xmlns="" xmlns:a16="http://schemas.microsoft.com/office/drawing/2014/main" id="{00000000-0008-0000-0300-00008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79" name="Text Box 394">
          <a:extLst>
            <a:ext uri="{FF2B5EF4-FFF2-40B4-BE49-F238E27FC236}">
              <a16:creationId xmlns="" xmlns:a16="http://schemas.microsoft.com/office/drawing/2014/main" id="{00000000-0008-0000-0300-00008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0" name="Text Box 395">
          <a:extLst>
            <a:ext uri="{FF2B5EF4-FFF2-40B4-BE49-F238E27FC236}">
              <a16:creationId xmlns="" xmlns:a16="http://schemas.microsoft.com/office/drawing/2014/main" id="{00000000-0008-0000-0300-00009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1" name="Text Box 396">
          <a:extLst>
            <a:ext uri="{FF2B5EF4-FFF2-40B4-BE49-F238E27FC236}">
              <a16:creationId xmlns="" xmlns:a16="http://schemas.microsoft.com/office/drawing/2014/main" id="{00000000-0008-0000-0300-00009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2" name="Text Box 397">
          <a:extLst>
            <a:ext uri="{FF2B5EF4-FFF2-40B4-BE49-F238E27FC236}">
              <a16:creationId xmlns="" xmlns:a16="http://schemas.microsoft.com/office/drawing/2014/main" id="{00000000-0008-0000-0300-00009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3" name="Text Box 398">
          <a:extLst>
            <a:ext uri="{FF2B5EF4-FFF2-40B4-BE49-F238E27FC236}">
              <a16:creationId xmlns="" xmlns:a16="http://schemas.microsoft.com/office/drawing/2014/main" id="{00000000-0008-0000-0300-00009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4" name="Text Box 399">
          <a:extLst>
            <a:ext uri="{FF2B5EF4-FFF2-40B4-BE49-F238E27FC236}">
              <a16:creationId xmlns="" xmlns:a16="http://schemas.microsoft.com/office/drawing/2014/main" id="{00000000-0008-0000-0300-00009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5" name="Text Box 400">
          <a:extLst>
            <a:ext uri="{FF2B5EF4-FFF2-40B4-BE49-F238E27FC236}">
              <a16:creationId xmlns="" xmlns:a16="http://schemas.microsoft.com/office/drawing/2014/main" id="{00000000-0008-0000-0300-00009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6" name="Text Box 401">
          <a:extLst>
            <a:ext uri="{FF2B5EF4-FFF2-40B4-BE49-F238E27FC236}">
              <a16:creationId xmlns="" xmlns:a16="http://schemas.microsoft.com/office/drawing/2014/main" id="{00000000-0008-0000-0300-00009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7" name="Text Box 402">
          <a:extLst>
            <a:ext uri="{FF2B5EF4-FFF2-40B4-BE49-F238E27FC236}">
              <a16:creationId xmlns="" xmlns:a16="http://schemas.microsoft.com/office/drawing/2014/main" id="{00000000-0008-0000-0300-00009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8" name="Text Box 403">
          <a:extLst>
            <a:ext uri="{FF2B5EF4-FFF2-40B4-BE49-F238E27FC236}">
              <a16:creationId xmlns="" xmlns:a16="http://schemas.microsoft.com/office/drawing/2014/main" id="{00000000-0008-0000-0300-00009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89" name="Text Box 404">
          <a:extLst>
            <a:ext uri="{FF2B5EF4-FFF2-40B4-BE49-F238E27FC236}">
              <a16:creationId xmlns="" xmlns:a16="http://schemas.microsoft.com/office/drawing/2014/main" id="{00000000-0008-0000-0300-00009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0" name="Text Box 405">
          <a:extLst>
            <a:ext uri="{FF2B5EF4-FFF2-40B4-BE49-F238E27FC236}">
              <a16:creationId xmlns="" xmlns:a16="http://schemas.microsoft.com/office/drawing/2014/main" id="{00000000-0008-0000-0300-00009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1" name="Text Box 406">
          <a:extLst>
            <a:ext uri="{FF2B5EF4-FFF2-40B4-BE49-F238E27FC236}">
              <a16:creationId xmlns="" xmlns:a16="http://schemas.microsoft.com/office/drawing/2014/main" id="{00000000-0008-0000-0300-00009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2" name="Text Box 407">
          <a:extLst>
            <a:ext uri="{FF2B5EF4-FFF2-40B4-BE49-F238E27FC236}">
              <a16:creationId xmlns="" xmlns:a16="http://schemas.microsoft.com/office/drawing/2014/main" id="{00000000-0008-0000-0300-00009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3" name="Text Box 408">
          <a:extLst>
            <a:ext uri="{FF2B5EF4-FFF2-40B4-BE49-F238E27FC236}">
              <a16:creationId xmlns="" xmlns:a16="http://schemas.microsoft.com/office/drawing/2014/main" id="{00000000-0008-0000-0300-00009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4" name="Text Box 409">
          <a:extLst>
            <a:ext uri="{FF2B5EF4-FFF2-40B4-BE49-F238E27FC236}">
              <a16:creationId xmlns="" xmlns:a16="http://schemas.microsoft.com/office/drawing/2014/main" id="{00000000-0008-0000-0300-00009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5" name="Text Box 410">
          <a:extLst>
            <a:ext uri="{FF2B5EF4-FFF2-40B4-BE49-F238E27FC236}">
              <a16:creationId xmlns="" xmlns:a16="http://schemas.microsoft.com/office/drawing/2014/main" id="{00000000-0008-0000-0300-00009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6" name="Text Box 411">
          <a:extLst>
            <a:ext uri="{FF2B5EF4-FFF2-40B4-BE49-F238E27FC236}">
              <a16:creationId xmlns="" xmlns:a16="http://schemas.microsoft.com/office/drawing/2014/main" id="{00000000-0008-0000-0300-0000A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7" name="Text Box 412">
          <a:extLst>
            <a:ext uri="{FF2B5EF4-FFF2-40B4-BE49-F238E27FC236}">
              <a16:creationId xmlns="" xmlns:a16="http://schemas.microsoft.com/office/drawing/2014/main" id="{00000000-0008-0000-0300-0000A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8" name="Text Box 413">
          <a:extLst>
            <a:ext uri="{FF2B5EF4-FFF2-40B4-BE49-F238E27FC236}">
              <a16:creationId xmlns="" xmlns:a16="http://schemas.microsoft.com/office/drawing/2014/main" id="{00000000-0008-0000-0300-0000A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699" name="Text Box 414">
          <a:extLst>
            <a:ext uri="{FF2B5EF4-FFF2-40B4-BE49-F238E27FC236}">
              <a16:creationId xmlns="" xmlns:a16="http://schemas.microsoft.com/office/drawing/2014/main" id="{00000000-0008-0000-0300-0000A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0" name="Text Box 415">
          <a:extLst>
            <a:ext uri="{FF2B5EF4-FFF2-40B4-BE49-F238E27FC236}">
              <a16:creationId xmlns="" xmlns:a16="http://schemas.microsoft.com/office/drawing/2014/main" id="{00000000-0008-0000-0300-0000A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1" name="Text Box 416">
          <a:extLst>
            <a:ext uri="{FF2B5EF4-FFF2-40B4-BE49-F238E27FC236}">
              <a16:creationId xmlns="" xmlns:a16="http://schemas.microsoft.com/office/drawing/2014/main" id="{00000000-0008-0000-0300-0000A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2" name="Text Box 417">
          <a:extLst>
            <a:ext uri="{FF2B5EF4-FFF2-40B4-BE49-F238E27FC236}">
              <a16:creationId xmlns="" xmlns:a16="http://schemas.microsoft.com/office/drawing/2014/main" id="{00000000-0008-0000-0300-0000A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3" name="Text Box 418">
          <a:extLst>
            <a:ext uri="{FF2B5EF4-FFF2-40B4-BE49-F238E27FC236}">
              <a16:creationId xmlns="" xmlns:a16="http://schemas.microsoft.com/office/drawing/2014/main" id="{00000000-0008-0000-0300-0000A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4" name="Text Box 419">
          <a:extLst>
            <a:ext uri="{FF2B5EF4-FFF2-40B4-BE49-F238E27FC236}">
              <a16:creationId xmlns="" xmlns:a16="http://schemas.microsoft.com/office/drawing/2014/main" id="{00000000-0008-0000-0300-0000A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5" name="Text Box 420">
          <a:extLst>
            <a:ext uri="{FF2B5EF4-FFF2-40B4-BE49-F238E27FC236}">
              <a16:creationId xmlns="" xmlns:a16="http://schemas.microsoft.com/office/drawing/2014/main" id="{00000000-0008-0000-0300-0000A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6" name="Text Box 421">
          <a:extLst>
            <a:ext uri="{FF2B5EF4-FFF2-40B4-BE49-F238E27FC236}">
              <a16:creationId xmlns="" xmlns:a16="http://schemas.microsoft.com/office/drawing/2014/main" id="{00000000-0008-0000-0300-0000A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7" name="Text Box 422">
          <a:extLst>
            <a:ext uri="{FF2B5EF4-FFF2-40B4-BE49-F238E27FC236}">
              <a16:creationId xmlns="" xmlns:a16="http://schemas.microsoft.com/office/drawing/2014/main" id="{00000000-0008-0000-0300-0000A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8" name="Text Box 423">
          <a:extLst>
            <a:ext uri="{FF2B5EF4-FFF2-40B4-BE49-F238E27FC236}">
              <a16:creationId xmlns="" xmlns:a16="http://schemas.microsoft.com/office/drawing/2014/main" id="{00000000-0008-0000-0300-0000A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09" name="Text Box 424">
          <a:extLst>
            <a:ext uri="{FF2B5EF4-FFF2-40B4-BE49-F238E27FC236}">
              <a16:creationId xmlns="" xmlns:a16="http://schemas.microsoft.com/office/drawing/2014/main" id="{00000000-0008-0000-0300-0000A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0" name="Text Box 425">
          <a:extLst>
            <a:ext uri="{FF2B5EF4-FFF2-40B4-BE49-F238E27FC236}">
              <a16:creationId xmlns="" xmlns:a16="http://schemas.microsoft.com/office/drawing/2014/main" id="{00000000-0008-0000-0300-0000A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1" name="Text Box 426">
          <a:extLst>
            <a:ext uri="{FF2B5EF4-FFF2-40B4-BE49-F238E27FC236}">
              <a16:creationId xmlns="" xmlns:a16="http://schemas.microsoft.com/office/drawing/2014/main" id="{00000000-0008-0000-0300-0000A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2" name="Text Box 427">
          <a:extLst>
            <a:ext uri="{FF2B5EF4-FFF2-40B4-BE49-F238E27FC236}">
              <a16:creationId xmlns="" xmlns:a16="http://schemas.microsoft.com/office/drawing/2014/main" id="{00000000-0008-0000-0300-0000B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3" name="Text Box 428">
          <a:extLst>
            <a:ext uri="{FF2B5EF4-FFF2-40B4-BE49-F238E27FC236}">
              <a16:creationId xmlns="" xmlns:a16="http://schemas.microsoft.com/office/drawing/2014/main" id="{00000000-0008-0000-0300-0000B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4" name="Text Box 429">
          <a:extLst>
            <a:ext uri="{FF2B5EF4-FFF2-40B4-BE49-F238E27FC236}">
              <a16:creationId xmlns="" xmlns:a16="http://schemas.microsoft.com/office/drawing/2014/main" id="{00000000-0008-0000-0300-0000B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5" name="Text Box 430">
          <a:extLst>
            <a:ext uri="{FF2B5EF4-FFF2-40B4-BE49-F238E27FC236}">
              <a16:creationId xmlns="" xmlns:a16="http://schemas.microsoft.com/office/drawing/2014/main" id="{00000000-0008-0000-0300-0000B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6" name="Text Box 431">
          <a:extLst>
            <a:ext uri="{FF2B5EF4-FFF2-40B4-BE49-F238E27FC236}">
              <a16:creationId xmlns="" xmlns:a16="http://schemas.microsoft.com/office/drawing/2014/main" id="{00000000-0008-0000-0300-0000B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7" name="Text Box 432">
          <a:extLst>
            <a:ext uri="{FF2B5EF4-FFF2-40B4-BE49-F238E27FC236}">
              <a16:creationId xmlns="" xmlns:a16="http://schemas.microsoft.com/office/drawing/2014/main" id="{00000000-0008-0000-0300-0000B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8" name="Text Box 433">
          <a:extLst>
            <a:ext uri="{FF2B5EF4-FFF2-40B4-BE49-F238E27FC236}">
              <a16:creationId xmlns="" xmlns:a16="http://schemas.microsoft.com/office/drawing/2014/main" id="{00000000-0008-0000-0300-0000B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19" name="Text Box 434">
          <a:extLst>
            <a:ext uri="{FF2B5EF4-FFF2-40B4-BE49-F238E27FC236}">
              <a16:creationId xmlns="" xmlns:a16="http://schemas.microsoft.com/office/drawing/2014/main" id="{00000000-0008-0000-0300-0000B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0" name="Text Box 435">
          <a:extLst>
            <a:ext uri="{FF2B5EF4-FFF2-40B4-BE49-F238E27FC236}">
              <a16:creationId xmlns="" xmlns:a16="http://schemas.microsoft.com/office/drawing/2014/main" id="{00000000-0008-0000-0300-0000B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1" name="Text Box 436">
          <a:extLst>
            <a:ext uri="{FF2B5EF4-FFF2-40B4-BE49-F238E27FC236}">
              <a16:creationId xmlns="" xmlns:a16="http://schemas.microsoft.com/office/drawing/2014/main" id="{00000000-0008-0000-0300-0000B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2" name="Text Box 437">
          <a:extLst>
            <a:ext uri="{FF2B5EF4-FFF2-40B4-BE49-F238E27FC236}">
              <a16:creationId xmlns="" xmlns:a16="http://schemas.microsoft.com/office/drawing/2014/main" id="{00000000-0008-0000-0300-0000B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3" name="Text Box 438">
          <a:extLst>
            <a:ext uri="{FF2B5EF4-FFF2-40B4-BE49-F238E27FC236}">
              <a16:creationId xmlns="" xmlns:a16="http://schemas.microsoft.com/office/drawing/2014/main" id="{00000000-0008-0000-0300-0000B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4" name="Text Box 439">
          <a:extLst>
            <a:ext uri="{FF2B5EF4-FFF2-40B4-BE49-F238E27FC236}">
              <a16:creationId xmlns="" xmlns:a16="http://schemas.microsoft.com/office/drawing/2014/main" id="{00000000-0008-0000-0300-0000B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5" name="Text Box 440">
          <a:extLst>
            <a:ext uri="{FF2B5EF4-FFF2-40B4-BE49-F238E27FC236}">
              <a16:creationId xmlns="" xmlns:a16="http://schemas.microsoft.com/office/drawing/2014/main" id="{00000000-0008-0000-0300-0000B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6" name="Text Box 441">
          <a:extLst>
            <a:ext uri="{FF2B5EF4-FFF2-40B4-BE49-F238E27FC236}">
              <a16:creationId xmlns="" xmlns:a16="http://schemas.microsoft.com/office/drawing/2014/main" id="{00000000-0008-0000-0300-0000B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7" name="Text Box 442">
          <a:extLst>
            <a:ext uri="{FF2B5EF4-FFF2-40B4-BE49-F238E27FC236}">
              <a16:creationId xmlns="" xmlns:a16="http://schemas.microsoft.com/office/drawing/2014/main" id="{00000000-0008-0000-0300-0000B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8" name="Text Box 443">
          <a:extLst>
            <a:ext uri="{FF2B5EF4-FFF2-40B4-BE49-F238E27FC236}">
              <a16:creationId xmlns="" xmlns:a16="http://schemas.microsoft.com/office/drawing/2014/main" id="{00000000-0008-0000-0300-0000C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29" name="Text Box 444">
          <a:extLst>
            <a:ext uri="{FF2B5EF4-FFF2-40B4-BE49-F238E27FC236}">
              <a16:creationId xmlns="" xmlns:a16="http://schemas.microsoft.com/office/drawing/2014/main" id="{00000000-0008-0000-0300-0000C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0" name="Text Box 445">
          <a:extLst>
            <a:ext uri="{FF2B5EF4-FFF2-40B4-BE49-F238E27FC236}">
              <a16:creationId xmlns="" xmlns:a16="http://schemas.microsoft.com/office/drawing/2014/main" id="{00000000-0008-0000-0300-0000C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1" name="Text Box 446">
          <a:extLst>
            <a:ext uri="{FF2B5EF4-FFF2-40B4-BE49-F238E27FC236}">
              <a16:creationId xmlns="" xmlns:a16="http://schemas.microsoft.com/office/drawing/2014/main" id="{00000000-0008-0000-0300-0000C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2" name="Text Box 447">
          <a:extLst>
            <a:ext uri="{FF2B5EF4-FFF2-40B4-BE49-F238E27FC236}">
              <a16:creationId xmlns="" xmlns:a16="http://schemas.microsoft.com/office/drawing/2014/main" id="{00000000-0008-0000-0300-0000C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3" name="Text Box 448">
          <a:extLst>
            <a:ext uri="{FF2B5EF4-FFF2-40B4-BE49-F238E27FC236}">
              <a16:creationId xmlns="" xmlns:a16="http://schemas.microsoft.com/office/drawing/2014/main" id="{00000000-0008-0000-0300-0000C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4" name="Text Box 449">
          <a:extLst>
            <a:ext uri="{FF2B5EF4-FFF2-40B4-BE49-F238E27FC236}">
              <a16:creationId xmlns="" xmlns:a16="http://schemas.microsoft.com/office/drawing/2014/main" id="{00000000-0008-0000-0300-0000C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5" name="Text Box 450">
          <a:extLst>
            <a:ext uri="{FF2B5EF4-FFF2-40B4-BE49-F238E27FC236}">
              <a16:creationId xmlns="" xmlns:a16="http://schemas.microsoft.com/office/drawing/2014/main" id="{00000000-0008-0000-0300-0000C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6" name="Text Box 451">
          <a:extLst>
            <a:ext uri="{FF2B5EF4-FFF2-40B4-BE49-F238E27FC236}">
              <a16:creationId xmlns="" xmlns:a16="http://schemas.microsoft.com/office/drawing/2014/main" id="{00000000-0008-0000-0300-0000C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7" name="Text Box 452">
          <a:extLst>
            <a:ext uri="{FF2B5EF4-FFF2-40B4-BE49-F238E27FC236}">
              <a16:creationId xmlns="" xmlns:a16="http://schemas.microsoft.com/office/drawing/2014/main" id="{00000000-0008-0000-0300-0000C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8" name="Text Box 453">
          <a:extLst>
            <a:ext uri="{FF2B5EF4-FFF2-40B4-BE49-F238E27FC236}">
              <a16:creationId xmlns="" xmlns:a16="http://schemas.microsoft.com/office/drawing/2014/main" id="{00000000-0008-0000-0300-0000C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39" name="Text Box 454">
          <a:extLst>
            <a:ext uri="{FF2B5EF4-FFF2-40B4-BE49-F238E27FC236}">
              <a16:creationId xmlns="" xmlns:a16="http://schemas.microsoft.com/office/drawing/2014/main" id="{00000000-0008-0000-0300-0000C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0" name="Text Box 455">
          <a:extLst>
            <a:ext uri="{FF2B5EF4-FFF2-40B4-BE49-F238E27FC236}">
              <a16:creationId xmlns="" xmlns:a16="http://schemas.microsoft.com/office/drawing/2014/main" id="{00000000-0008-0000-0300-0000C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1" name="Text Box 456">
          <a:extLst>
            <a:ext uri="{FF2B5EF4-FFF2-40B4-BE49-F238E27FC236}">
              <a16:creationId xmlns="" xmlns:a16="http://schemas.microsoft.com/office/drawing/2014/main" id="{00000000-0008-0000-0300-0000C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2" name="Text Box 457">
          <a:extLst>
            <a:ext uri="{FF2B5EF4-FFF2-40B4-BE49-F238E27FC236}">
              <a16:creationId xmlns="" xmlns:a16="http://schemas.microsoft.com/office/drawing/2014/main" id="{00000000-0008-0000-0300-0000C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3" name="Text Box 458">
          <a:extLst>
            <a:ext uri="{FF2B5EF4-FFF2-40B4-BE49-F238E27FC236}">
              <a16:creationId xmlns="" xmlns:a16="http://schemas.microsoft.com/office/drawing/2014/main" id="{00000000-0008-0000-0300-0000C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4" name="Text Box 459">
          <a:extLst>
            <a:ext uri="{FF2B5EF4-FFF2-40B4-BE49-F238E27FC236}">
              <a16:creationId xmlns="" xmlns:a16="http://schemas.microsoft.com/office/drawing/2014/main" id="{00000000-0008-0000-0300-0000D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5" name="Text Box 460">
          <a:extLst>
            <a:ext uri="{FF2B5EF4-FFF2-40B4-BE49-F238E27FC236}">
              <a16:creationId xmlns="" xmlns:a16="http://schemas.microsoft.com/office/drawing/2014/main" id="{00000000-0008-0000-0300-0000D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6" name="Text Box 461">
          <a:extLst>
            <a:ext uri="{FF2B5EF4-FFF2-40B4-BE49-F238E27FC236}">
              <a16:creationId xmlns="" xmlns:a16="http://schemas.microsoft.com/office/drawing/2014/main" id="{00000000-0008-0000-0300-0000D2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7" name="Text Box 462">
          <a:extLst>
            <a:ext uri="{FF2B5EF4-FFF2-40B4-BE49-F238E27FC236}">
              <a16:creationId xmlns="" xmlns:a16="http://schemas.microsoft.com/office/drawing/2014/main" id="{00000000-0008-0000-0300-0000D3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8" name="Text Box 463">
          <a:extLst>
            <a:ext uri="{FF2B5EF4-FFF2-40B4-BE49-F238E27FC236}">
              <a16:creationId xmlns="" xmlns:a16="http://schemas.microsoft.com/office/drawing/2014/main" id="{00000000-0008-0000-0300-0000D4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49" name="Text Box 464">
          <a:extLst>
            <a:ext uri="{FF2B5EF4-FFF2-40B4-BE49-F238E27FC236}">
              <a16:creationId xmlns="" xmlns:a16="http://schemas.microsoft.com/office/drawing/2014/main" id="{00000000-0008-0000-0300-0000D5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0" name="Text Box 465">
          <a:extLst>
            <a:ext uri="{FF2B5EF4-FFF2-40B4-BE49-F238E27FC236}">
              <a16:creationId xmlns="" xmlns:a16="http://schemas.microsoft.com/office/drawing/2014/main" id="{00000000-0008-0000-0300-0000D6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1" name="Text Box 466">
          <a:extLst>
            <a:ext uri="{FF2B5EF4-FFF2-40B4-BE49-F238E27FC236}">
              <a16:creationId xmlns="" xmlns:a16="http://schemas.microsoft.com/office/drawing/2014/main" id="{00000000-0008-0000-0300-0000D7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2" name="Text Box 467">
          <a:extLst>
            <a:ext uri="{FF2B5EF4-FFF2-40B4-BE49-F238E27FC236}">
              <a16:creationId xmlns="" xmlns:a16="http://schemas.microsoft.com/office/drawing/2014/main" id="{00000000-0008-0000-0300-0000D8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3" name="Text Box 468">
          <a:extLst>
            <a:ext uri="{FF2B5EF4-FFF2-40B4-BE49-F238E27FC236}">
              <a16:creationId xmlns="" xmlns:a16="http://schemas.microsoft.com/office/drawing/2014/main" id="{00000000-0008-0000-0300-0000D9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4" name="Text Box 469">
          <a:extLst>
            <a:ext uri="{FF2B5EF4-FFF2-40B4-BE49-F238E27FC236}">
              <a16:creationId xmlns="" xmlns:a16="http://schemas.microsoft.com/office/drawing/2014/main" id="{00000000-0008-0000-0300-0000DA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5" name="Text Box 470">
          <a:extLst>
            <a:ext uri="{FF2B5EF4-FFF2-40B4-BE49-F238E27FC236}">
              <a16:creationId xmlns="" xmlns:a16="http://schemas.microsoft.com/office/drawing/2014/main" id="{00000000-0008-0000-0300-0000DB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6" name="Text Box 471">
          <a:extLst>
            <a:ext uri="{FF2B5EF4-FFF2-40B4-BE49-F238E27FC236}">
              <a16:creationId xmlns="" xmlns:a16="http://schemas.microsoft.com/office/drawing/2014/main" id="{00000000-0008-0000-0300-0000DC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7" name="Text Box 472">
          <a:extLst>
            <a:ext uri="{FF2B5EF4-FFF2-40B4-BE49-F238E27FC236}">
              <a16:creationId xmlns="" xmlns:a16="http://schemas.microsoft.com/office/drawing/2014/main" id="{00000000-0008-0000-0300-0000DD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8" name="Text Box 473">
          <a:extLst>
            <a:ext uri="{FF2B5EF4-FFF2-40B4-BE49-F238E27FC236}">
              <a16:creationId xmlns="" xmlns:a16="http://schemas.microsoft.com/office/drawing/2014/main" id="{00000000-0008-0000-0300-0000DE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59" name="Text Box 474">
          <a:extLst>
            <a:ext uri="{FF2B5EF4-FFF2-40B4-BE49-F238E27FC236}">
              <a16:creationId xmlns="" xmlns:a16="http://schemas.microsoft.com/office/drawing/2014/main" id="{00000000-0008-0000-0300-0000DF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60" name="Text Box 475">
          <a:extLst>
            <a:ext uri="{FF2B5EF4-FFF2-40B4-BE49-F238E27FC236}">
              <a16:creationId xmlns="" xmlns:a16="http://schemas.microsoft.com/office/drawing/2014/main" id="{00000000-0008-0000-0300-0000E0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59</xdr:row>
      <xdr:rowOff>0</xdr:rowOff>
    </xdr:from>
    <xdr:to>
      <xdr:col>13</xdr:col>
      <xdr:colOff>76200</xdr:colOff>
      <xdr:row>60</xdr:row>
      <xdr:rowOff>47625</xdr:rowOff>
    </xdr:to>
    <xdr:sp macro="" textlink="">
      <xdr:nvSpPr>
        <xdr:cNvPr id="1761" name="Text Box 476">
          <a:extLst>
            <a:ext uri="{FF2B5EF4-FFF2-40B4-BE49-F238E27FC236}">
              <a16:creationId xmlns="" xmlns:a16="http://schemas.microsoft.com/office/drawing/2014/main" id="{00000000-0008-0000-0300-0000E1060000}"/>
            </a:ext>
          </a:extLst>
        </xdr:cNvPr>
        <xdr:cNvSpPr txBox="1">
          <a:spLocks noChangeArrowheads="1"/>
        </xdr:cNvSpPr>
      </xdr:nvSpPr>
      <xdr:spPr bwMode="auto">
        <a:xfrm>
          <a:off x="7696200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62" name="Text Box 479">
          <a:extLst>
            <a:ext uri="{FF2B5EF4-FFF2-40B4-BE49-F238E27FC236}">
              <a16:creationId xmlns="" xmlns:a16="http://schemas.microsoft.com/office/drawing/2014/main" id="{00000000-0008-0000-0300-0000E2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63" name="Text Box 480">
          <a:extLst>
            <a:ext uri="{FF2B5EF4-FFF2-40B4-BE49-F238E27FC236}">
              <a16:creationId xmlns="" xmlns:a16="http://schemas.microsoft.com/office/drawing/2014/main" id="{00000000-0008-0000-0300-0000E3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64" name="Text Box 481">
          <a:extLst>
            <a:ext uri="{FF2B5EF4-FFF2-40B4-BE49-F238E27FC236}">
              <a16:creationId xmlns="" xmlns:a16="http://schemas.microsoft.com/office/drawing/2014/main" id="{00000000-0008-0000-0300-0000E4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65" name="Text Box 482">
          <a:extLst>
            <a:ext uri="{FF2B5EF4-FFF2-40B4-BE49-F238E27FC236}">
              <a16:creationId xmlns="" xmlns:a16="http://schemas.microsoft.com/office/drawing/2014/main" id="{00000000-0008-0000-0300-0000E5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66" name="Text Box 483">
          <a:extLst>
            <a:ext uri="{FF2B5EF4-FFF2-40B4-BE49-F238E27FC236}">
              <a16:creationId xmlns="" xmlns:a16="http://schemas.microsoft.com/office/drawing/2014/main" id="{00000000-0008-0000-0300-0000E6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67" name="Text Box 484">
          <a:extLst>
            <a:ext uri="{FF2B5EF4-FFF2-40B4-BE49-F238E27FC236}">
              <a16:creationId xmlns="" xmlns:a16="http://schemas.microsoft.com/office/drawing/2014/main" id="{00000000-0008-0000-0300-0000E7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68" name="Text Box 485">
          <a:extLst>
            <a:ext uri="{FF2B5EF4-FFF2-40B4-BE49-F238E27FC236}">
              <a16:creationId xmlns="" xmlns:a16="http://schemas.microsoft.com/office/drawing/2014/main" id="{00000000-0008-0000-0300-0000E8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69" name="Text Box 486">
          <a:extLst>
            <a:ext uri="{FF2B5EF4-FFF2-40B4-BE49-F238E27FC236}">
              <a16:creationId xmlns="" xmlns:a16="http://schemas.microsoft.com/office/drawing/2014/main" id="{00000000-0008-0000-0300-0000E9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70" name="Text Box 487">
          <a:extLst>
            <a:ext uri="{FF2B5EF4-FFF2-40B4-BE49-F238E27FC236}">
              <a16:creationId xmlns="" xmlns:a16="http://schemas.microsoft.com/office/drawing/2014/main" id="{00000000-0008-0000-0300-0000EA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71" name="Text Box 488">
          <a:extLst>
            <a:ext uri="{FF2B5EF4-FFF2-40B4-BE49-F238E27FC236}">
              <a16:creationId xmlns="" xmlns:a16="http://schemas.microsoft.com/office/drawing/2014/main" id="{00000000-0008-0000-0300-0000EB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72" name="Text Box 489">
          <a:extLst>
            <a:ext uri="{FF2B5EF4-FFF2-40B4-BE49-F238E27FC236}">
              <a16:creationId xmlns="" xmlns:a16="http://schemas.microsoft.com/office/drawing/2014/main" id="{00000000-0008-0000-0300-0000EC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73" name="Text Box 490">
          <a:extLst>
            <a:ext uri="{FF2B5EF4-FFF2-40B4-BE49-F238E27FC236}">
              <a16:creationId xmlns="" xmlns:a16="http://schemas.microsoft.com/office/drawing/2014/main" id="{00000000-0008-0000-0300-0000ED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74" name="Text Box 491">
          <a:extLst>
            <a:ext uri="{FF2B5EF4-FFF2-40B4-BE49-F238E27FC236}">
              <a16:creationId xmlns="" xmlns:a16="http://schemas.microsoft.com/office/drawing/2014/main" id="{00000000-0008-0000-0300-0000EE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75" name="Text Box 492">
          <a:extLst>
            <a:ext uri="{FF2B5EF4-FFF2-40B4-BE49-F238E27FC236}">
              <a16:creationId xmlns="" xmlns:a16="http://schemas.microsoft.com/office/drawing/2014/main" id="{00000000-0008-0000-0300-0000EF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76" name="Text Box 493">
          <a:extLst>
            <a:ext uri="{FF2B5EF4-FFF2-40B4-BE49-F238E27FC236}">
              <a16:creationId xmlns="" xmlns:a16="http://schemas.microsoft.com/office/drawing/2014/main" id="{00000000-0008-0000-0300-0000F0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77" name="Text Box 494">
          <a:extLst>
            <a:ext uri="{FF2B5EF4-FFF2-40B4-BE49-F238E27FC236}">
              <a16:creationId xmlns="" xmlns:a16="http://schemas.microsoft.com/office/drawing/2014/main" id="{00000000-0008-0000-0300-0000F1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78" name="Text Box 495">
          <a:extLst>
            <a:ext uri="{FF2B5EF4-FFF2-40B4-BE49-F238E27FC236}">
              <a16:creationId xmlns="" xmlns:a16="http://schemas.microsoft.com/office/drawing/2014/main" id="{00000000-0008-0000-0300-0000F2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79" name="Text Box 496">
          <a:extLst>
            <a:ext uri="{FF2B5EF4-FFF2-40B4-BE49-F238E27FC236}">
              <a16:creationId xmlns="" xmlns:a16="http://schemas.microsoft.com/office/drawing/2014/main" id="{00000000-0008-0000-0300-0000F3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80" name="Text Box 497">
          <a:extLst>
            <a:ext uri="{FF2B5EF4-FFF2-40B4-BE49-F238E27FC236}">
              <a16:creationId xmlns="" xmlns:a16="http://schemas.microsoft.com/office/drawing/2014/main" id="{00000000-0008-0000-0300-0000F4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81" name="Text Box 498">
          <a:extLst>
            <a:ext uri="{FF2B5EF4-FFF2-40B4-BE49-F238E27FC236}">
              <a16:creationId xmlns="" xmlns:a16="http://schemas.microsoft.com/office/drawing/2014/main" id="{00000000-0008-0000-0300-0000F5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82" name="Text Box 499">
          <a:extLst>
            <a:ext uri="{FF2B5EF4-FFF2-40B4-BE49-F238E27FC236}">
              <a16:creationId xmlns="" xmlns:a16="http://schemas.microsoft.com/office/drawing/2014/main" id="{00000000-0008-0000-0300-0000F6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83" name="Text Box 500">
          <a:extLst>
            <a:ext uri="{FF2B5EF4-FFF2-40B4-BE49-F238E27FC236}">
              <a16:creationId xmlns="" xmlns:a16="http://schemas.microsoft.com/office/drawing/2014/main" id="{00000000-0008-0000-0300-0000F7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84" name="Text Box 501">
          <a:extLst>
            <a:ext uri="{FF2B5EF4-FFF2-40B4-BE49-F238E27FC236}">
              <a16:creationId xmlns="" xmlns:a16="http://schemas.microsoft.com/office/drawing/2014/main" id="{00000000-0008-0000-0300-0000F8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85" name="Text Box 502">
          <a:extLst>
            <a:ext uri="{FF2B5EF4-FFF2-40B4-BE49-F238E27FC236}">
              <a16:creationId xmlns="" xmlns:a16="http://schemas.microsoft.com/office/drawing/2014/main" id="{00000000-0008-0000-0300-0000F9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86" name="Text Box 503">
          <a:extLst>
            <a:ext uri="{FF2B5EF4-FFF2-40B4-BE49-F238E27FC236}">
              <a16:creationId xmlns="" xmlns:a16="http://schemas.microsoft.com/office/drawing/2014/main" id="{00000000-0008-0000-0300-0000FA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87" name="Text Box 504">
          <a:extLst>
            <a:ext uri="{FF2B5EF4-FFF2-40B4-BE49-F238E27FC236}">
              <a16:creationId xmlns="" xmlns:a16="http://schemas.microsoft.com/office/drawing/2014/main" id="{00000000-0008-0000-0300-0000FB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88" name="Text Box 505">
          <a:extLst>
            <a:ext uri="{FF2B5EF4-FFF2-40B4-BE49-F238E27FC236}">
              <a16:creationId xmlns="" xmlns:a16="http://schemas.microsoft.com/office/drawing/2014/main" id="{00000000-0008-0000-0300-0000FC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89" name="Text Box 506">
          <a:extLst>
            <a:ext uri="{FF2B5EF4-FFF2-40B4-BE49-F238E27FC236}">
              <a16:creationId xmlns="" xmlns:a16="http://schemas.microsoft.com/office/drawing/2014/main" id="{00000000-0008-0000-0300-0000FD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90" name="Text Box 507">
          <a:extLst>
            <a:ext uri="{FF2B5EF4-FFF2-40B4-BE49-F238E27FC236}">
              <a16:creationId xmlns="" xmlns:a16="http://schemas.microsoft.com/office/drawing/2014/main" id="{00000000-0008-0000-0300-0000FE06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91" name="Text Box 508">
          <a:extLst>
            <a:ext uri="{FF2B5EF4-FFF2-40B4-BE49-F238E27FC236}">
              <a16:creationId xmlns="" xmlns:a16="http://schemas.microsoft.com/office/drawing/2014/main" id="{00000000-0008-0000-0300-0000FF06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92" name="Text Box 509">
          <a:extLst>
            <a:ext uri="{FF2B5EF4-FFF2-40B4-BE49-F238E27FC236}">
              <a16:creationId xmlns="" xmlns:a16="http://schemas.microsoft.com/office/drawing/2014/main" id="{00000000-0008-0000-0300-00000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93" name="Text Box 510">
          <a:extLst>
            <a:ext uri="{FF2B5EF4-FFF2-40B4-BE49-F238E27FC236}">
              <a16:creationId xmlns="" xmlns:a16="http://schemas.microsoft.com/office/drawing/2014/main" id="{00000000-0008-0000-0300-00000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94" name="Text Box 511">
          <a:extLst>
            <a:ext uri="{FF2B5EF4-FFF2-40B4-BE49-F238E27FC236}">
              <a16:creationId xmlns="" xmlns:a16="http://schemas.microsoft.com/office/drawing/2014/main" id="{00000000-0008-0000-0300-00000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95" name="Text Box 512">
          <a:extLst>
            <a:ext uri="{FF2B5EF4-FFF2-40B4-BE49-F238E27FC236}">
              <a16:creationId xmlns="" xmlns:a16="http://schemas.microsoft.com/office/drawing/2014/main" id="{00000000-0008-0000-0300-00000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96" name="Text Box 513">
          <a:extLst>
            <a:ext uri="{FF2B5EF4-FFF2-40B4-BE49-F238E27FC236}">
              <a16:creationId xmlns="" xmlns:a16="http://schemas.microsoft.com/office/drawing/2014/main" id="{00000000-0008-0000-0300-00000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97" name="Text Box 514">
          <a:extLst>
            <a:ext uri="{FF2B5EF4-FFF2-40B4-BE49-F238E27FC236}">
              <a16:creationId xmlns="" xmlns:a16="http://schemas.microsoft.com/office/drawing/2014/main" id="{00000000-0008-0000-0300-00000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798" name="Text Box 515">
          <a:extLst>
            <a:ext uri="{FF2B5EF4-FFF2-40B4-BE49-F238E27FC236}">
              <a16:creationId xmlns="" xmlns:a16="http://schemas.microsoft.com/office/drawing/2014/main" id="{00000000-0008-0000-0300-00000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799" name="Text Box 516">
          <a:extLst>
            <a:ext uri="{FF2B5EF4-FFF2-40B4-BE49-F238E27FC236}">
              <a16:creationId xmlns="" xmlns:a16="http://schemas.microsoft.com/office/drawing/2014/main" id="{00000000-0008-0000-0300-00000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00" name="Text Box 517">
          <a:extLst>
            <a:ext uri="{FF2B5EF4-FFF2-40B4-BE49-F238E27FC236}">
              <a16:creationId xmlns="" xmlns:a16="http://schemas.microsoft.com/office/drawing/2014/main" id="{00000000-0008-0000-0300-00000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01" name="Text Box 518">
          <a:extLst>
            <a:ext uri="{FF2B5EF4-FFF2-40B4-BE49-F238E27FC236}">
              <a16:creationId xmlns="" xmlns:a16="http://schemas.microsoft.com/office/drawing/2014/main" id="{00000000-0008-0000-0300-00000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02" name="Text Box 519">
          <a:extLst>
            <a:ext uri="{FF2B5EF4-FFF2-40B4-BE49-F238E27FC236}">
              <a16:creationId xmlns="" xmlns:a16="http://schemas.microsoft.com/office/drawing/2014/main" id="{00000000-0008-0000-0300-00000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03" name="Text Box 520">
          <a:extLst>
            <a:ext uri="{FF2B5EF4-FFF2-40B4-BE49-F238E27FC236}">
              <a16:creationId xmlns="" xmlns:a16="http://schemas.microsoft.com/office/drawing/2014/main" id="{00000000-0008-0000-0300-00000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04" name="Text Box 521">
          <a:extLst>
            <a:ext uri="{FF2B5EF4-FFF2-40B4-BE49-F238E27FC236}">
              <a16:creationId xmlns="" xmlns:a16="http://schemas.microsoft.com/office/drawing/2014/main" id="{00000000-0008-0000-0300-00000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05" name="Text Box 522">
          <a:extLst>
            <a:ext uri="{FF2B5EF4-FFF2-40B4-BE49-F238E27FC236}">
              <a16:creationId xmlns="" xmlns:a16="http://schemas.microsoft.com/office/drawing/2014/main" id="{00000000-0008-0000-0300-00000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06" name="Text Box 523">
          <a:extLst>
            <a:ext uri="{FF2B5EF4-FFF2-40B4-BE49-F238E27FC236}">
              <a16:creationId xmlns="" xmlns:a16="http://schemas.microsoft.com/office/drawing/2014/main" id="{00000000-0008-0000-0300-00000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07" name="Text Box 524">
          <a:extLst>
            <a:ext uri="{FF2B5EF4-FFF2-40B4-BE49-F238E27FC236}">
              <a16:creationId xmlns="" xmlns:a16="http://schemas.microsoft.com/office/drawing/2014/main" id="{00000000-0008-0000-0300-00000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08" name="Text Box 525">
          <a:extLst>
            <a:ext uri="{FF2B5EF4-FFF2-40B4-BE49-F238E27FC236}">
              <a16:creationId xmlns="" xmlns:a16="http://schemas.microsoft.com/office/drawing/2014/main" id="{00000000-0008-0000-0300-00001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09" name="Text Box 526">
          <a:extLst>
            <a:ext uri="{FF2B5EF4-FFF2-40B4-BE49-F238E27FC236}">
              <a16:creationId xmlns="" xmlns:a16="http://schemas.microsoft.com/office/drawing/2014/main" id="{00000000-0008-0000-0300-00001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10" name="Text Box 527">
          <a:extLst>
            <a:ext uri="{FF2B5EF4-FFF2-40B4-BE49-F238E27FC236}">
              <a16:creationId xmlns="" xmlns:a16="http://schemas.microsoft.com/office/drawing/2014/main" id="{00000000-0008-0000-0300-00001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11" name="Text Box 528">
          <a:extLst>
            <a:ext uri="{FF2B5EF4-FFF2-40B4-BE49-F238E27FC236}">
              <a16:creationId xmlns="" xmlns:a16="http://schemas.microsoft.com/office/drawing/2014/main" id="{00000000-0008-0000-0300-00001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12" name="Text Box 529">
          <a:extLst>
            <a:ext uri="{FF2B5EF4-FFF2-40B4-BE49-F238E27FC236}">
              <a16:creationId xmlns="" xmlns:a16="http://schemas.microsoft.com/office/drawing/2014/main" id="{00000000-0008-0000-0300-00001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13" name="Text Box 530">
          <a:extLst>
            <a:ext uri="{FF2B5EF4-FFF2-40B4-BE49-F238E27FC236}">
              <a16:creationId xmlns="" xmlns:a16="http://schemas.microsoft.com/office/drawing/2014/main" id="{00000000-0008-0000-0300-00001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14" name="Text Box 531">
          <a:extLst>
            <a:ext uri="{FF2B5EF4-FFF2-40B4-BE49-F238E27FC236}">
              <a16:creationId xmlns="" xmlns:a16="http://schemas.microsoft.com/office/drawing/2014/main" id="{00000000-0008-0000-0300-00001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15" name="Text Box 532">
          <a:extLst>
            <a:ext uri="{FF2B5EF4-FFF2-40B4-BE49-F238E27FC236}">
              <a16:creationId xmlns="" xmlns:a16="http://schemas.microsoft.com/office/drawing/2014/main" id="{00000000-0008-0000-0300-00001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16" name="Text Box 533">
          <a:extLst>
            <a:ext uri="{FF2B5EF4-FFF2-40B4-BE49-F238E27FC236}">
              <a16:creationId xmlns="" xmlns:a16="http://schemas.microsoft.com/office/drawing/2014/main" id="{00000000-0008-0000-0300-00001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17" name="Text Box 534">
          <a:extLst>
            <a:ext uri="{FF2B5EF4-FFF2-40B4-BE49-F238E27FC236}">
              <a16:creationId xmlns="" xmlns:a16="http://schemas.microsoft.com/office/drawing/2014/main" id="{00000000-0008-0000-0300-00001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18" name="Text Box 535">
          <a:extLst>
            <a:ext uri="{FF2B5EF4-FFF2-40B4-BE49-F238E27FC236}">
              <a16:creationId xmlns="" xmlns:a16="http://schemas.microsoft.com/office/drawing/2014/main" id="{00000000-0008-0000-0300-00001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19" name="Text Box 536">
          <a:extLst>
            <a:ext uri="{FF2B5EF4-FFF2-40B4-BE49-F238E27FC236}">
              <a16:creationId xmlns="" xmlns:a16="http://schemas.microsoft.com/office/drawing/2014/main" id="{00000000-0008-0000-0300-00001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20" name="Text Box 537">
          <a:extLst>
            <a:ext uri="{FF2B5EF4-FFF2-40B4-BE49-F238E27FC236}">
              <a16:creationId xmlns="" xmlns:a16="http://schemas.microsoft.com/office/drawing/2014/main" id="{00000000-0008-0000-0300-00001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21" name="Text Box 538">
          <a:extLst>
            <a:ext uri="{FF2B5EF4-FFF2-40B4-BE49-F238E27FC236}">
              <a16:creationId xmlns="" xmlns:a16="http://schemas.microsoft.com/office/drawing/2014/main" id="{00000000-0008-0000-0300-00001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22" name="Text Box 539">
          <a:extLst>
            <a:ext uri="{FF2B5EF4-FFF2-40B4-BE49-F238E27FC236}">
              <a16:creationId xmlns="" xmlns:a16="http://schemas.microsoft.com/office/drawing/2014/main" id="{00000000-0008-0000-0300-00001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23" name="Text Box 540">
          <a:extLst>
            <a:ext uri="{FF2B5EF4-FFF2-40B4-BE49-F238E27FC236}">
              <a16:creationId xmlns="" xmlns:a16="http://schemas.microsoft.com/office/drawing/2014/main" id="{00000000-0008-0000-0300-00001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24" name="Text Box 541">
          <a:extLst>
            <a:ext uri="{FF2B5EF4-FFF2-40B4-BE49-F238E27FC236}">
              <a16:creationId xmlns="" xmlns:a16="http://schemas.microsoft.com/office/drawing/2014/main" id="{00000000-0008-0000-0300-00002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25" name="Text Box 542">
          <a:extLst>
            <a:ext uri="{FF2B5EF4-FFF2-40B4-BE49-F238E27FC236}">
              <a16:creationId xmlns="" xmlns:a16="http://schemas.microsoft.com/office/drawing/2014/main" id="{00000000-0008-0000-0300-00002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26" name="Text Box 543">
          <a:extLst>
            <a:ext uri="{FF2B5EF4-FFF2-40B4-BE49-F238E27FC236}">
              <a16:creationId xmlns="" xmlns:a16="http://schemas.microsoft.com/office/drawing/2014/main" id="{00000000-0008-0000-0300-00002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27" name="Text Box 544">
          <a:extLst>
            <a:ext uri="{FF2B5EF4-FFF2-40B4-BE49-F238E27FC236}">
              <a16:creationId xmlns="" xmlns:a16="http://schemas.microsoft.com/office/drawing/2014/main" id="{00000000-0008-0000-0300-00002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28" name="Text Box 545">
          <a:extLst>
            <a:ext uri="{FF2B5EF4-FFF2-40B4-BE49-F238E27FC236}">
              <a16:creationId xmlns="" xmlns:a16="http://schemas.microsoft.com/office/drawing/2014/main" id="{00000000-0008-0000-0300-00002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29" name="Text Box 546">
          <a:extLst>
            <a:ext uri="{FF2B5EF4-FFF2-40B4-BE49-F238E27FC236}">
              <a16:creationId xmlns="" xmlns:a16="http://schemas.microsoft.com/office/drawing/2014/main" id="{00000000-0008-0000-0300-00002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30" name="Text Box 547">
          <a:extLst>
            <a:ext uri="{FF2B5EF4-FFF2-40B4-BE49-F238E27FC236}">
              <a16:creationId xmlns="" xmlns:a16="http://schemas.microsoft.com/office/drawing/2014/main" id="{00000000-0008-0000-0300-00002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31" name="Text Box 548">
          <a:extLst>
            <a:ext uri="{FF2B5EF4-FFF2-40B4-BE49-F238E27FC236}">
              <a16:creationId xmlns="" xmlns:a16="http://schemas.microsoft.com/office/drawing/2014/main" id="{00000000-0008-0000-0300-00002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32" name="Text Box 549">
          <a:extLst>
            <a:ext uri="{FF2B5EF4-FFF2-40B4-BE49-F238E27FC236}">
              <a16:creationId xmlns="" xmlns:a16="http://schemas.microsoft.com/office/drawing/2014/main" id="{00000000-0008-0000-0300-00002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33" name="Text Box 550">
          <a:extLst>
            <a:ext uri="{FF2B5EF4-FFF2-40B4-BE49-F238E27FC236}">
              <a16:creationId xmlns="" xmlns:a16="http://schemas.microsoft.com/office/drawing/2014/main" id="{00000000-0008-0000-0300-00002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34" name="Text Box 551">
          <a:extLst>
            <a:ext uri="{FF2B5EF4-FFF2-40B4-BE49-F238E27FC236}">
              <a16:creationId xmlns="" xmlns:a16="http://schemas.microsoft.com/office/drawing/2014/main" id="{00000000-0008-0000-0300-00002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35" name="Text Box 552">
          <a:extLst>
            <a:ext uri="{FF2B5EF4-FFF2-40B4-BE49-F238E27FC236}">
              <a16:creationId xmlns="" xmlns:a16="http://schemas.microsoft.com/office/drawing/2014/main" id="{00000000-0008-0000-0300-00002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36" name="Text Box 553">
          <a:extLst>
            <a:ext uri="{FF2B5EF4-FFF2-40B4-BE49-F238E27FC236}">
              <a16:creationId xmlns="" xmlns:a16="http://schemas.microsoft.com/office/drawing/2014/main" id="{00000000-0008-0000-0300-00002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37" name="Text Box 554">
          <a:extLst>
            <a:ext uri="{FF2B5EF4-FFF2-40B4-BE49-F238E27FC236}">
              <a16:creationId xmlns="" xmlns:a16="http://schemas.microsoft.com/office/drawing/2014/main" id="{00000000-0008-0000-0300-00002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38" name="Text Box 555">
          <a:extLst>
            <a:ext uri="{FF2B5EF4-FFF2-40B4-BE49-F238E27FC236}">
              <a16:creationId xmlns="" xmlns:a16="http://schemas.microsoft.com/office/drawing/2014/main" id="{00000000-0008-0000-0300-00002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39" name="Text Box 556">
          <a:extLst>
            <a:ext uri="{FF2B5EF4-FFF2-40B4-BE49-F238E27FC236}">
              <a16:creationId xmlns="" xmlns:a16="http://schemas.microsoft.com/office/drawing/2014/main" id="{00000000-0008-0000-0300-00002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40" name="Text Box 557">
          <a:extLst>
            <a:ext uri="{FF2B5EF4-FFF2-40B4-BE49-F238E27FC236}">
              <a16:creationId xmlns="" xmlns:a16="http://schemas.microsoft.com/office/drawing/2014/main" id="{00000000-0008-0000-0300-00003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41" name="Text Box 558">
          <a:extLst>
            <a:ext uri="{FF2B5EF4-FFF2-40B4-BE49-F238E27FC236}">
              <a16:creationId xmlns="" xmlns:a16="http://schemas.microsoft.com/office/drawing/2014/main" id="{00000000-0008-0000-0300-00003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42" name="Text Box 559">
          <a:extLst>
            <a:ext uri="{FF2B5EF4-FFF2-40B4-BE49-F238E27FC236}">
              <a16:creationId xmlns="" xmlns:a16="http://schemas.microsoft.com/office/drawing/2014/main" id="{00000000-0008-0000-0300-00003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43" name="Text Box 560">
          <a:extLst>
            <a:ext uri="{FF2B5EF4-FFF2-40B4-BE49-F238E27FC236}">
              <a16:creationId xmlns="" xmlns:a16="http://schemas.microsoft.com/office/drawing/2014/main" id="{00000000-0008-0000-0300-00003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44" name="Text Box 561">
          <a:extLst>
            <a:ext uri="{FF2B5EF4-FFF2-40B4-BE49-F238E27FC236}">
              <a16:creationId xmlns="" xmlns:a16="http://schemas.microsoft.com/office/drawing/2014/main" id="{00000000-0008-0000-0300-00003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45" name="Text Box 562">
          <a:extLst>
            <a:ext uri="{FF2B5EF4-FFF2-40B4-BE49-F238E27FC236}">
              <a16:creationId xmlns="" xmlns:a16="http://schemas.microsoft.com/office/drawing/2014/main" id="{00000000-0008-0000-0300-00003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46" name="Text Box 563">
          <a:extLst>
            <a:ext uri="{FF2B5EF4-FFF2-40B4-BE49-F238E27FC236}">
              <a16:creationId xmlns="" xmlns:a16="http://schemas.microsoft.com/office/drawing/2014/main" id="{00000000-0008-0000-0300-00003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47" name="Text Box 564">
          <a:extLst>
            <a:ext uri="{FF2B5EF4-FFF2-40B4-BE49-F238E27FC236}">
              <a16:creationId xmlns="" xmlns:a16="http://schemas.microsoft.com/office/drawing/2014/main" id="{00000000-0008-0000-0300-00003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48" name="Text Box 565">
          <a:extLst>
            <a:ext uri="{FF2B5EF4-FFF2-40B4-BE49-F238E27FC236}">
              <a16:creationId xmlns="" xmlns:a16="http://schemas.microsoft.com/office/drawing/2014/main" id="{00000000-0008-0000-0300-00003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49" name="Text Box 566">
          <a:extLst>
            <a:ext uri="{FF2B5EF4-FFF2-40B4-BE49-F238E27FC236}">
              <a16:creationId xmlns="" xmlns:a16="http://schemas.microsoft.com/office/drawing/2014/main" id="{00000000-0008-0000-0300-00003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50" name="Text Box 567">
          <a:extLst>
            <a:ext uri="{FF2B5EF4-FFF2-40B4-BE49-F238E27FC236}">
              <a16:creationId xmlns="" xmlns:a16="http://schemas.microsoft.com/office/drawing/2014/main" id="{00000000-0008-0000-0300-00003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51" name="Text Box 568">
          <a:extLst>
            <a:ext uri="{FF2B5EF4-FFF2-40B4-BE49-F238E27FC236}">
              <a16:creationId xmlns="" xmlns:a16="http://schemas.microsoft.com/office/drawing/2014/main" id="{00000000-0008-0000-0300-00003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52" name="Text Box 569">
          <a:extLst>
            <a:ext uri="{FF2B5EF4-FFF2-40B4-BE49-F238E27FC236}">
              <a16:creationId xmlns="" xmlns:a16="http://schemas.microsoft.com/office/drawing/2014/main" id="{00000000-0008-0000-0300-00003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53" name="Text Box 570">
          <a:extLst>
            <a:ext uri="{FF2B5EF4-FFF2-40B4-BE49-F238E27FC236}">
              <a16:creationId xmlns="" xmlns:a16="http://schemas.microsoft.com/office/drawing/2014/main" id="{00000000-0008-0000-0300-00003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54" name="Text Box 571">
          <a:extLst>
            <a:ext uri="{FF2B5EF4-FFF2-40B4-BE49-F238E27FC236}">
              <a16:creationId xmlns="" xmlns:a16="http://schemas.microsoft.com/office/drawing/2014/main" id="{00000000-0008-0000-0300-00003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55" name="Text Box 572">
          <a:extLst>
            <a:ext uri="{FF2B5EF4-FFF2-40B4-BE49-F238E27FC236}">
              <a16:creationId xmlns="" xmlns:a16="http://schemas.microsoft.com/office/drawing/2014/main" id="{00000000-0008-0000-0300-00003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56" name="Text Box 573">
          <a:extLst>
            <a:ext uri="{FF2B5EF4-FFF2-40B4-BE49-F238E27FC236}">
              <a16:creationId xmlns="" xmlns:a16="http://schemas.microsoft.com/office/drawing/2014/main" id="{00000000-0008-0000-0300-00004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57" name="Text Box 574">
          <a:extLst>
            <a:ext uri="{FF2B5EF4-FFF2-40B4-BE49-F238E27FC236}">
              <a16:creationId xmlns="" xmlns:a16="http://schemas.microsoft.com/office/drawing/2014/main" id="{00000000-0008-0000-0300-00004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58" name="Text Box 575">
          <a:extLst>
            <a:ext uri="{FF2B5EF4-FFF2-40B4-BE49-F238E27FC236}">
              <a16:creationId xmlns="" xmlns:a16="http://schemas.microsoft.com/office/drawing/2014/main" id="{00000000-0008-0000-0300-00004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59" name="Text Box 576">
          <a:extLst>
            <a:ext uri="{FF2B5EF4-FFF2-40B4-BE49-F238E27FC236}">
              <a16:creationId xmlns="" xmlns:a16="http://schemas.microsoft.com/office/drawing/2014/main" id="{00000000-0008-0000-0300-00004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60" name="Text Box 577">
          <a:extLst>
            <a:ext uri="{FF2B5EF4-FFF2-40B4-BE49-F238E27FC236}">
              <a16:creationId xmlns="" xmlns:a16="http://schemas.microsoft.com/office/drawing/2014/main" id="{00000000-0008-0000-0300-00004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61" name="Text Box 578">
          <a:extLst>
            <a:ext uri="{FF2B5EF4-FFF2-40B4-BE49-F238E27FC236}">
              <a16:creationId xmlns="" xmlns:a16="http://schemas.microsoft.com/office/drawing/2014/main" id="{00000000-0008-0000-0300-00004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62" name="Text Box 579">
          <a:extLst>
            <a:ext uri="{FF2B5EF4-FFF2-40B4-BE49-F238E27FC236}">
              <a16:creationId xmlns="" xmlns:a16="http://schemas.microsoft.com/office/drawing/2014/main" id="{00000000-0008-0000-0300-00004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63" name="Text Box 580">
          <a:extLst>
            <a:ext uri="{FF2B5EF4-FFF2-40B4-BE49-F238E27FC236}">
              <a16:creationId xmlns="" xmlns:a16="http://schemas.microsoft.com/office/drawing/2014/main" id="{00000000-0008-0000-0300-00004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64" name="Text Box 581">
          <a:extLst>
            <a:ext uri="{FF2B5EF4-FFF2-40B4-BE49-F238E27FC236}">
              <a16:creationId xmlns="" xmlns:a16="http://schemas.microsoft.com/office/drawing/2014/main" id="{00000000-0008-0000-0300-00004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65" name="Text Box 582">
          <a:extLst>
            <a:ext uri="{FF2B5EF4-FFF2-40B4-BE49-F238E27FC236}">
              <a16:creationId xmlns="" xmlns:a16="http://schemas.microsoft.com/office/drawing/2014/main" id="{00000000-0008-0000-0300-00004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66" name="Text Box 583">
          <a:extLst>
            <a:ext uri="{FF2B5EF4-FFF2-40B4-BE49-F238E27FC236}">
              <a16:creationId xmlns="" xmlns:a16="http://schemas.microsoft.com/office/drawing/2014/main" id="{00000000-0008-0000-0300-00004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67" name="Text Box 584">
          <a:extLst>
            <a:ext uri="{FF2B5EF4-FFF2-40B4-BE49-F238E27FC236}">
              <a16:creationId xmlns="" xmlns:a16="http://schemas.microsoft.com/office/drawing/2014/main" id="{00000000-0008-0000-0300-00004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68" name="Text Box 585">
          <a:extLst>
            <a:ext uri="{FF2B5EF4-FFF2-40B4-BE49-F238E27FC236}">
              <a16:creationId xmlns="" xmlns:a16="http://schemas.microsoft.com/office/drawing/2014/main" id="{00000000-0008-0000-0300-00004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69" name="Text Box 586">
          <a:extLst>
            <a:ext uri="{FF2B5EF4-FFF2-40B4-BE49-F238E27FC236}">
              <a16:creationId xmlns="" xmlns:a16="http://schemas.microsoft.com/office/drawing/2014/main" id="{00000000-0008-0000-0300-00004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70" name="Text Box 587">
          <a:extLst>
            <a:ext uri="{FF2B5EF4-FFF2-40B4-BE49-F238E27FC236}">
              <a16:creationId xmlns="" xmlns:a16="http://schemas.microsoft.com/office/drawing/2014/main" id="{00000000-0008-0000-0300-00004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71" name="Text Box 588">
          <a:extLst>
            <a:ext uri="{FF2B5EF4-FFF2-40B4-BE49-F238E27FC236}">
              <a16:creationId xmlns="" xmlns:a16="http://schemas.microsoft.com/office/drawing/2014/main" id="{00000000-0008-0000-0300-00004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72" name="Text Box 589">
          <a:extLst>
            <a:ext uri="{FF2B5EF4-FFF2-40B4-BE49-F238E27FC236}">
              <a16:creationId xmlns="" xmlns:a16="http://schemas.microsoft.com/office/drawing/2014/main" id="{00000000-0008-0000-0300-00005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73" name="Text Box 590">
          <a:extLst>
            <a:ext uri="{FF2B5EF4-FFF2-40B4-BE49-F238E27FC236}">
              <a16:creationId xmlns="" xmlns:a16="http://schemas.microsoft.com/office/drawing/2014/main" id="{00000000-0008-0000-0300-00005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74" name="Text Box 591">
          <a:extLst>
            <a:ext uri="{FF2B5EF4-FFF2-40B4-BE49-F238E27FC236}">
              <a16:creationId xmlns="" xmlns:a16="http://schemas.microsoft.com/office/drawing/2014/main" id="{00000000-0008-0000-0300-00005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75" name="Text Box 592">
          <a:extLst>
            <a:ext uri="{FF2B5EF4-FFF2-40B4-BE49-F238E27FC236}">
              <a16:creationId xmlns="" xmlns:a16="http://schemas.microsoft.com/office/drawing/2014/main" id="{00000000-0008-0000-0300-00005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76" name="Text Box 593">
          <a:extLst>
            <a:ext uri="{FF2B5EF4-FFF2-40B4-BE49-F238E27FC236}">
              <a16:creationId xmlns="" xmlns:a16="http://schemas.microsoft.com/office/drawing/2014/main" id="{00000000-0008-0000-0300-00005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77" name="Text Box 594">
          <a:extLst>
            <a:ext uri="{FF2B5EF4-FFF2-40B4-BE49-F238E27FC236}">
              <a16:creationId xmlns="" xmlns:a16="http://schemas.microsoft.com/office/drawing/2014/main" id="{00000000-0008-0000-0300-00005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78" name="Text Box 595">
          <a:extLst>
            <a:ext uri="{FF2B5EF4-FFF2-40B4-BE49-F238E27FC236}">
              <a16:creationId xmlns="" xmlns:a16="http://schemas.microsoft.com/office/drawing/2014/main" id="{00000000-0008-0000-0300-00005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79" name="Text Box 596">
          <a:extLst>
            <a:ext uri="{FF2B5EF4-FFF2-40B4-BE49-F238E27FC236}">
              <a16:creationId xmlns="" xmlns:a16="http://schemas.microsoft.com/office/drawing/2014/main" id="{00000000-0008-0000-0300-00005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80" name="Text Box 597">
          <a:extLst>
            <a:ext uri="{FF2B5EF4-FFF2-40B4-BE49-F238E27FC236}">
              <a16:creationId xmlns="" xmlns:a16="http://schemas.microsoft.com/office/drawing/2014/main" id="{00000000-0008-0000-0300-00005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81" name="Text Box 598">
          <a:extLst>
            <a:ext uri="{FF2B5EF4-FFF2-40B4-BE49-F238E27FC236}">
              <a16:creationId xmlns="" xmlns:a16="http://schemas.microsoft.com/office/drawing/2014/main" id="{00000000-0008-0000-0300-00005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82" name="Text Box 599">
          <a:extLst>
            <a:ext uri="{FF2B5EF4-FFF2-40B4-BE49-F238E27FC236}">
              <a16:creationId xmlns="" xmlns:a16="http://schemas.microsoft.com/office/drawing/2014/main" id="{00000000-0008-0000-0300-00005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83" name="Text Box 600">
          <a:extLst>
            <a:ext uri="{FF2B5EF4-FFF2-40B4-BE49-F238E27FC236}">
              <a16:creationId xmlns="" xmlns:a16="http://schemas.microsoft.com/office/drawing/2014/main" id="{00000000-0008-0000-0300-00005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84" name="Text Box 601">
          <a:extLst>
            <a:ext uri="{FF2B5EF4-FFF2-40B4-BE49-F238E27FC236}">
              <a16:creationId xmlns="" xmlns:a16="http://schemas.microsoft.com/office/drawing/2014/main" id="{00000000-0008-0000-0300-00005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85" name="Text Box 602">
          <a:extLst>
            <a:ext uri="{FF2B5EF4-FFF2-40B4-BE49-F238E27FC236}">
              <a16:creationId xmlns="" xmlns:a16="http://schemas.microsoft.com/office/drawing/2014/main" id="{00000000-0008-0000-0300-00005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86" name="Text Box 603">
          <a:extLst>
            <a:ext uri="{FF2B5EF4-FFF2-40B4-BE49-F238E27FC236}">
              <a16:creationId xmlns="" xmlns:a16="http://schemas.microsoft.com/office/drawing/2014/main" id="{00000000-0008-0000-0300-00005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87" name="Text Box 604">
          <a:extLst>
            <a:ext uri="{FF2B5EF4-FFF2-40B4-BE49-F238E27FC236}">
              <a16:creationId xmlns="" xmlns:a16="http://schemas.microsoft.com/office/drawing/2014/main" id="{00000000-0008-0000-0300-00005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88" name="Text Box 605">
          <a:extLst>
            <a:ext uri="{FF2B5EF4-FFF2-40B4-BE49-F238E27FC236}">
              <a16:creationId xmlns="" xmlns:a16="http://schemas.microsoft.com/office/drawing/2014/main" id="{00000000-0008-0000-0300-00006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89" name="Text Box 606">
          <a:extLst>
            <a:ext uri="{FF2B5EF4-FFF2-40B4-BE49-F238E27FC236}">
              <a16:creationId xmlns="" xmlns:a16="http://schemas.microsoft.com/office/drawing/2014/main" id="{00000000-0008-0000-0300-00006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90" name="Text Box 607">
          <a:extLst>
            <a:ext uri="{FF2B5EF4-FFF2-40B4-BE49-F238E27FC236}">
              <a16:creationId xmlns="" xmlns:a16="http://schemas.microsoft.com/office/drawing/2014/main" id="{00000000-0008-0000-0300-00006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91" name="Text Box 608">
          <a:extLst>
            <a:ext uri="{FF2B5EF4-FFF2-40B4-BE49-F238E27FC236}">
              <a16:creationId xmlns="" xmlns:a16="http://schemas.microsoft.com/office/drawing/2014/main" id="{00000000-0008-0000-0300-00006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92" name="Text Box 609">
          <a:extLst>
            <a:ext uri="{FF2B5EF4-FFF2-40B4-BE49-F238E27FC236}">
              <a16:creationId xmlns="" xmlns:a16="http://schemas.microsoft.com/office/drawing/2014/main" id="{00000000-0008-0000-0300-00006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93" name="Text Box 610">
          <a:extLst>
            <a:ext uri="{FF2B5EF4-FFF2-40B4-BE49-F238E27FC236}">
              <a16:creationId xmlns="" xmlns:a16="http://schemas.microsoft.com/office/drawing/2014/main" id="{00000000-0008-0000-0300-00006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94" name="Text Box 611">
          <a:extLst>
            <a:ext uri="{FF2B5EF4-FFF2-40B4-BE49-F238E27FC236}">
              <a16:creationId xmlns="" xmlns:a16="http://schemas.microsoft.com/office/drawing/2014/main" id="{00000000-0008-0000-0300-00006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95" name="Text Box 612">
          <a:extLst>
            <a:ext uri="{FF2B5EF4-FFF2-40B4-BE49-F238E27FC236}">
              <a16:creationId xmlns="" xmlns:a16="http://schemas.microsoft.com/office/drawing/2014/main" id="{00000000-0008-0000-0300-00006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96" name="Text Box 613">
          <a:extLst>
            <a:ext uri="{FF2B5EF4-FFF2-40B4-BE49-F238E27FC236}">
              <a16:creationId xmlns="" xmlns:a16="http://schemas.microsoft.com/office/drawing/2014/main" id="{00000000-0008-0000-0300-00006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97" name="Text Box 614">
          <a:extLst>
            <a:ext uri="{FF2B5EF4-FFF2-40B4-BE49-F238E27FC236}">
              <a16:creationId xmlns="" xmlns:a16="http://schemas.microsoft.com/office/drawing/2014/main" id="{00000000-0008-0000-0300-00006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898" name="Text Box 615">
          <a:extLst>
            <a:ext uri="{FF2B5EF4-FFF2-40B4-BE49-F238E27FC236}">
              <a16:creationId xmlns="" xmlns:a16="http://schemas.microsoft.com/office/drawing/2014/main" id="{00000000-0008-0000-0300-00006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899" name="Text Box 616">
          <a:extLst>
            <a:ext uri="{FF2B5EF4-FFF2-40B4-BE49-F238E27FC236}">
              <a16:creationId xmlns="" xmlns:a16="http://schemas.microsoft.com/office/drawing/2014/main" id="{00000000-0008-0000-0300-00006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00" name="Text Box 617">
          <a:extLst>
            <a:ext uri="{FF2B5EF4-FFF2-40B4-BE49-F238E27FC236}">
              <a16:creationId xmlns="" xmlns:a16="http://schemas.microsoft.com/office/drawing/2014/main" id="{00000000-0008-0000-0300-00006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01" name="Text Box 618">
          <a:extLst>
            <a:ext uri="{FF2B5EF4-FFF2-40B4-BE49-F238E27FC236}">
              <a16:creationId xmlns="" xmlns:a16="http://schemas.microsoft.com/office/drawing/2014/main" id="{00000000-0008-0000-0300-00006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02" name="Text Box 619">
          <a:extLst>
            <a:ext uri="{FF2B5EF4-FFF2-40B4-BE49-F238E27FC236}">
              <a16:creationId xmlns="" xmlns:a16="http://schemas.microsoft.com/office/drawing/2014/main" id="{00000000-0008-0000-0300-00006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03" name="Text Box 620">
          <a:extLst>
            <a:ext uri="{FF2B5EF4-FFF2-40B4-BE49-F238E27FC236}">
              <a16:creationId xmlns="" xmlns:a16="http://schemas.microsoft.com/office/drawing/2014/main" id="{00000000-0008-0000-0300-00006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04" name="Text Box 621">
          <a:extLst>
            <a:ext uri="{FF2B5EF4-FFF2-40B4-BE49-F238E27FC236}">
              <a16:creationId xmlns="" xmlns:a16="http://schemas.microsoft.com/office/drawing/2014/main" id="{00000000-0008-0000-0300-00007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05" name="Text Box 622">
          <a:extLst>
            <a:ext uri="{FF2B5EF4-FFF2-40B4-BE49-F238E27FC236}">
              <a16:creationId xmlns="" xmlns:a16="http://schemas.microsoft.com/office/drawing/2014/main" id="{00000000-0008-0000-0300-00007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06" name="Text Box 623">
          <a:extLst>
            <a:ext uri="{FF2B5EF4-FFF2-40B4-BE49-F238E27FC236}">
              <a16:creationId xmlns="" xmlns:a16="http://schemas.microsoft.com/office/drawing/2014/main" id="{00000000-0008-0000-0300-00007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07" name="Text Box 624">
          <a:extLst>
            <a:ext uri="{FF2B5EF4-FFF2-40B4-BE49-F238E27FC236}">
              <a16:creationId xmlns="" xmlns:a16="http://schemas.microsoft.com/office/drawing/2014/main" id="{00000000-0008-0000-0300-00007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08" name="Text Box 625">
          <a:extLst>
            <a:ext uri="{FF2B5EF4-FFF2-40B4-BE49-F238E27FC236}">
              <a16:creationId xmlns="" xmlns:a16="http://schemas.microsoft.com/office/drawing/2014/main" id="{00000000-0008-0000-0300-00007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09" name="Text Box 626">
          <a:extLst>
            <a:ext uri="{FF2B5EF4-FFF2-40B4-BE49-F238E27FC236}">
              <a16:creationId xmlns="" xmlns:a16="http://schemas.microsoft.com/office/drawing/2014/main" id="{00000000-0008-0000-0300-00007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10" name="Text Box 627">
          <a:extLst>
            <a:ext uri="{FF2B5EF4-FFF2-40B4-BE49-F238E27FC236}">
              <a16:creationId xmlns="" xmlns:a16="http://schemas.microsoft.com/office/drawing/2014/main" id="{00000000-0008-0000-0300-00007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11" name="Text Box 628">
          <a:extLst>
            <a:ext uri="{FF2B5EF4-FFF2-40B4-BE49-F238E27FC236}">
              <a16:creationId xmlns="" xmlns:a16="http://schemas.microsoft.com/office/drawing/2014/main" id="{00000000-0008-0000-0300-00007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12" name="Text Box 629">
          <a:extLst>
            <a:ext uri="{FF2B5EF4-FFF2-40B4-BE49-F238E27FC236}">
              <a16:creationId xmlns="" xmlns:a16="http://schemas.microsoft.com/office/drawing/2014/main" id="{00000000-0008-0000-0300-00007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13" name="Text Box 630">
          <a:extLst>
            <a:ext uri="{FF2B5EF4-FFF2-40B4-BE49-F238E27FC236}">
              <a16:creationId xmlns="" xmlns:a16="http://schemas.microsoft.com/office/drawing/2014/main" id="{00000000-0008-0000-0300-00007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14" name="Text Box 631">
          <a:extLst>
            <a:ext uri="{FF2B5EF4-FFF2-40B4-BE49-F238E27FC236}">
              <a16:creationId xmlns="" xmlns:a16="http://schemas.microsoft.com/office/drawing/2014/main" id="{00000000-0008-0000-0300-00007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15" name="Text Box 632">
          <a:extLst>
            <a:ext uri="{FF2B5EF4-FFF2-40B4-BE49-F238E27FC236}">
              <a16:creationId xmlns="" xmlns:a16="http://schemas.microsoft.com/office/drawing/2014/main" id="{00000000-0008-0000-0300-00007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16" name="Text Box 633">
          <a:extLst>
            <a:ext uri="{FF2B5EF4-FFF2-40B4-BE49-F238E27FC236}">
              <a16:creationId xmlns="" xmlns:a16="http://schemas.microsoft.com/office/drawing/2014/main" id="{00000000-0008-0000-0300-00007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17" name="Text Box 634">
          <a:extLst>
            <a:ext uri="{FF2B5EF4-FFF2-40B4-BE49-F238E27FC236}">
              <a16:creationId xmlns="" xmlns:a16="http://schemas.microsoft.com/office/drawing/2014/main" id="{00000000-0008-0000-0300-00007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18" name="Text Box 635">
          <a:extLst>
            <a:ext uri="{FF2B5EF4-FFF2-40B4-BE49-F238E27FC236}">
              <a16:creationId xmlns="" xmlns:a16="http://schemas.microsoft.com/office/drawing/2014/main" id="{00000000-0008-0000-0300-00007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19" name="Text Box 636">
          <a:extLst>
            <a:ext uri="{FF2B5EF4-FFF2-40B4-BE49-F238E27FC236}">
              <a16:creationId xmlns="" xmlns:a16="http://schemas.microsoft.com/office/drawing/2014/main" id="{00000000-0008-0000-0300-00007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20" name="Text Box 637">
          <a:extLst>
            <a:ext uri="{FF2B5EF4-FFF2-40B4-BE49-F238E27FC236}">
              <a16:creationId xmlns="" xmlns:a16="http://schemas.microsoft.com/office/drawing/2014/main" id="{00000000-0008-0000-0300-00008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21" name="Text Box 638">
          <a:extLst>
            <a:ext uri="{FF2B5EF4-FFF2-40B4-BE49-F238E27FC236}">
              <a16:creationId xmlns="" xmlns:a16="http://schemas.microsoft.com/office/drawing/2014/main" id="{00000000-0008-0000-0300-00008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22" name="Text Box 639">
          <a:extLst>
            <a:ext uri="{FF2B5EF4-FFF2-40B4-BE49-F238E27FC236}">
              <a16:creationId xmlns="" xmlns:a16="http://schemas.microsoft.com/office/drawing/2014/main" id="{00000000-0008-0000-0300-00008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23" name="Text Box 640">
          <a:extLst>
            <a:ext uri="{FF2B5EF4-FFF2-40B4-BE49-F238E27FC236}">
              <a16:creationId xmlns="" xmlns:a16="http://schemas.microsoft.com/office/drawing/2014/main" id="{00000000-0008-0000-0300-00008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24" name="Text Box 641">
          <a:extLst>
            <a:ext uri="{FF2B5EF4-FFF2-40B4-BE49-F238E27FC236}">
              <a16:creationId xmlns="" xmlns:a16="http://schemas.microsoft.com/office/drawing/2014/main" id="{00000000-0008-0000-0300-00008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25" name="Text Box 642">
          <a:extLst>
            <a:ext uri="{FF2B5EF4-FFF2-40B4-BE49-F238E27FC236}">
              <a16:creationId xmlns="" xmlns:a16="http://schemas.microsoft.com/office/drawing/2014/main" id="{00000000-0008-0000-0300-00008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26" name="Text Box 643">
          <a:extLst>
            <a:ext uri="{FF2B5EF4-FFF2-40B4-BE49-F238E27FC236}">
              <a16:creationId xmlns="" xmlns:a16="http://schemas.microsoft.com/office/drawing/2014/main" id="{00000000-0008-0000-0300-00008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27" name="Text Box 644">
          <a:extLst>
            <a:ext uri="{FF2B5EF4-FFF2-40B4-BE49-F238E27FC236}">
              <a16:creationId xmlns="" xmlns:a16="http://schemas.microsoft.com/office/drawing/2014/main" id="{00000000-0008-0000-0300-00008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28" name="Text Box 645">
          <a:extLst>
            <a:ext uri="{FF2B5EF4-FFF2-40B4-BE49-F238E27FC236}">
              <a16:creationId xmlns="" xmlns:a16="http://schemas.microsoft.com/office/drawing/2014/main" id="{00000000-0008-0000-0300-00008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29" name="Text Box 646">
          <a:extLst>
            <a:ext uri="{FF2B5EF4-FFF2-40B4-BE49-F238E27FC236}">
              <a16:creationId xmlns="" xmlns:a16="http://schemas.microsoft.com/office/drawing/2014/main" id="{00000000-0008-0000-0300-00008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30" name="Text Box 647">
          <a:extLst>
            <a:ext uri="{FF2B5EF4-FFF2-40B4-BE49-F238E27FC236}">
              <a16:creationId xmlns="" xmlns:a16="http://schemas.microsoft.com/office/drawing/2014/main" id="{00000000-0008-0000-0300-00008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31" name="Text Box 648">
          <a:extLst>
            <a:ext uri="{FF2B5EF4-FFF2-40B4-BE49-F238E27FC236}">
              <a16:creationId xmlns="" xmlns:a16="http://schemas.microsoft.com/office/drawing/2014/main" id="{00000000-0008-0000-0300-00008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32" name="Text Box 649">
          <a:extLst>
            <a:ext uri="{FF2B5EF4-FFF2-40B4-BE49-F238E27FC236}">
              <a16:creationId xmlns="" xmlns:a16="http://schemas.microsoft.com/office/drawing/2014/main" id="{00000000-0008-0000-0300-00008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33" name="Text Box 650">
          <a:extLst>
            <a:ext uri="{FF2B5EF4-FFF2-40B4-BE49-F238E27FC236}">
              <a16:creationId xmlns="" xmlns:a16="http://schemas.microsoft.com/office/drawing/2014/main" id="{00000000-0008-0000-0300-00008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34" name="Text Box 651">
          <a:extLst>
            <a:ext uri="{FF2B5EF4-FFF2-40B4-BE49-F238E27FC236}">
              <a16:creationId xmlns="" xmlns:a16="http://schemas.microsoft.com/office/drawing/2014/main" id="{00000000-0008-0000-0300-00008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35" name="Text Box 652">
          <a:extLst>
            <a:ext uri="{FF2B5EF4-FFF2-40B4-BE49-F238E27FC236}">
              <a16:creationId xmlns="" xmlns:a16="http://schemas.microsoft.com/office/drawing/2014/main" id="{00000000-0008-0000-0300-00008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36" name="Text Box 653">
          <a:extLst>
            <a:ext uri="{FF2B5EF4-FFF2-40B4-BE49-F238E27FC236}">
              <a16:creationId xmlns="" xmlns:a16="http://schemas.microsoft.com/office/drawing/2014/main" id="{00000000-0008-0000-0300-00009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37" name="Text Box 654">
          <a:extLst>
            <a:ext uri="{FF2B5EF4-FFF2-40B4-BE49-F238E27FC236}">
              <a16:creationId xmlns="" xmlns:a16="http://schemas.microsoft.com/office/drawing/2014/main" id="{00000000-0008-0000-0300-00009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38" name="Text Box 655">
          <a:extLst>
            <a:ext uri="{FF2B5EF4-FFF2-40B4-BE49-F238E27FC236}">
              <a16:creationId xmlns="" xmlns:a16="http://schemas.microsoft.com/office/drawing/2014/main" id="{00000000-0008-0000-0300-00009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39" name="Text Box 656">
          <a:extLst>
            <a:ext uri="{FF2B5EF4-FFF2-40B4-BE49-F238E27FC236}">
              <a16:creationId xmlns="" xmlns:a16="http://schemas.microsoft.com/office/drawing/2014/main" id="{00000000-0008-0000-0300-00009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40" name="Text Box 657">
          <a:extLst>
            <a:ext uri="{FF2B5EF4-FFF2-40B4-BE49-F238E27FC236}">
              <a16:creationId xmlns="" xmlns:a16="http://schemas.microsoft.com/office/drawing/2014/main" id="{00000000-0008-0000-0300-00009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41" name="Text Box 658">
          <a:extLst>
            <a:ext uri="{FF2B5EF4-FFF2-40B4-BE49-F238E27FC236}">
              <a16:creationId xmlns="" xmlns:a16="http://schemas.microsoft.com/office/drawing/2014/main" id="{00000000-0008-0000-0300-00009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42" name="Text Box 659">
          <a:extLst>
            <a:ext uri="{FF2B5EF4-FFF2-40B4-BE49-F238E27FC236}">
              <a16:creationId xmlns="" xmlns:a16="http://schemas.microsoft.com/office/drawing/2014/main" id="{00000000-0008-0000-0300-00009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43" name="Text Box 660">
          <a:extLst>
            <a:ext uri="{FF2B5EF4-FFF2-40B4-BE49-F238E27FC236}">
              <a16:creationId xmlns="" xmlns:a16="http://schemas.microsoft.com/office/drawing/2014/main" id="{00000000-0008-0000-0300-00009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44" name="Text Box 661">
          <a:extLst>
            <a:ext uri="{FF2B5EF4-FFF2-40B4-BE49-F238E27FC236}">
              <a16:creationId xmlns="" xmlns:a16="http://schemas.microsoft.com/office/drawing/2014/main" id="{00000000-0008-0000-0300-00009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45" name="Text Box 662">
          <a:extLst>
            <a:ext uri="{FF2B5EF4-FFF2-40B4-BE49-F238E27FC236}">
              <a16:creationId xmlns="" xmlns:a16="http://schemas.microsoft.com/office/drawing/2014/main" id="{00000000-0008-0000-0300-00009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46" name="Text Box 663">
          <a:extLst>
            <a:ext uri="{FF2B5EF4-FFF2-40B4-BE49-F238E27FC236}">
              <a16:creationId xmlns="" xmlns:a16="http://schemas.microsoft.com/office/drawing/2014/main" id="{00000000-0008-0000-0300-00009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47" name="Text Box 664">
          <a:extLst>
            <a:ext uri="{FF2B5EF4-FFF2-40B4-BE49-F238E27FC236}">
              <a16:creationId xmlns="" xmlns:a16="http://schemas.microsoft.com/office/drawing/2014/main" id="{00000000-0008-0000-0300-00009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48" name="Text Box 665">
          <a:extLst>
            <a:ext uri="{FF2B5EF4-FFF2-40B4-BE49-F238E27FC236}">
              <a16:creationId xmlns="" xmlns:a16="http://schemas.microsoft.com/office/drawing/2014/main" id="{00000000-0008-0000-0300-00009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49" name="Text Box 666">
          <a:extLst>
            <a:ext uri="{FF2B5EF4-FFF2-40B4-BE49-F238E27FC236}">
              <a16:creationId xmlns="" xmlns:a16="http://schemas.microsoft.com/office/drawing/2014/main" id="{00000000-0008-0000-0300-00009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50" name="Text Box 667">
          <a:extLst>
            <a:ext uri="{FF2B5EF4-FFF2-40B4-BE49-F238E27FC236}">
              <a16:creationId xmlns="" xmlns:a16="http://schemas.microsoft.com/office/drawing/2014/main" id="{00000000-0008-0000-0300-00009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51" name="Text Box 668">
          <a:extLst>
            <a:ext uri="{FF2B5EF4-FFF2-40B4-BE49-F238E27FC236}">
              <a16:creationId xmlns="" xmlns:a16="http://schemas.microsoft.com/office/drawing/2014/main" id="{00000000-0008-0000-0300-00009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52" name="Text Box 669">
          <a:extLst>
            <a:ext uri="{FF2B5EF4-FFF2-40B4-BE49-F238E27FC236}">
              <a16:creationId xmlns="" xmlns:a16="http://schemas.microsoft.com/office/drawing/2014/main" id="{00000000-0008-0000-0300-0000A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53" name="Text Box 670">
          <a:extLst>
            <a:ext uri="{FF2B5EF4-FFF2-40B4-BE49-F238E27FC236}">
              <a16:creationId xmlns="" xmlns:a16="http://schemas.microsoft.com/office/drawing/2014/main" id="{00000000-0008-0000-0300-0000A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54" name="Text Box 671">
          <a:extLst>
            <a:ext uri="{FF2B5EF4-FFF2-40B4-BE49-F238E27FC236}">
              <a16:creationId xmlns="" xmlns:a16="http://schemas.microsoft.com/office/drawing/2014/main" id="{00000000-0008-0000-0300-0000A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55" name="Text Box 672">
          <a:extLst>
            <a:ext uri="{FF2B5EF4-FFF2-40B4-BE49-F238E27FC236}">
              <a16:creationId xmlns="" xmlns:a16="http://schemas.microsoft.com/office/drawing/2014/main" id="{00000000-0008-0000-0300-0000A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56" name="Text Box 673">
          <a:extLst>
            <a:ext uri="{FF2B5EF4-FFF2-40B4-BE49-F238E27FC236}">
              <a16:creationId xmlns="" xmlns:a16="http://schemas.microsoft.com/office/drawing/2014/main" id="{00000000-0008-0000-0300-0000A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57" name="Text Box 674">
          <a:extLst>
            <a:ext uri="{FF2B5EF4-FFF2-40B4-BE49-F238E27FC236}">
              <a16:creationId xmlns="" xmlns:a16="http://schemas.microsoft.com/office/drawing/2014/main" id="{00000000-0008-0000-0300-0000A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58" name="Text Box 675">
          <a:extLst>
            <a:ext uri="{FF2B5EF4-FFF2-40B4-BE49-F238E27FC236}">
              <a16:creationId xmlns="" xmlns:a16="http://schemas.microsoft.com/office/drawing/2014/main" id="{00000000-0008-0000-0300-0000A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59" name="Text Box 676">
          <a:extLst>
            <a:ext uri="{FF2B5EF4-FFF2-40B4-BE49-F238E27FC236}">
              <a16:creationId xmlns="" xmlns:a16="http://schemas.microsoft.com/office/drawing/2014/main" id="{00000000-0008-0000-0300-0000A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60" name="Text Box 677">
          <a:extLst>
            <a:ext uri="{FF2B5EF4-FFF2-40B4-BE49-F238E27FC236}">
              <a16:creationId xmlns="" xmlns:a16="http://schemas.microsoft.com/office/drawing/2014/main" id="{00000000-0008-0000-0300-0000A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61" name="Text Box 678">
          <a:extLst>
            <a:ext uri="{FF2B5EF4-FFF2-40B4-BE49-F238E27FC236}">
              <a16:creationId xmlns="" xmlns:a16="http://schemas.microsoft.com/office/drawing/2014/main" id="{00000000-0008-0000-0300-0000A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62" name="Text Box 679">
          <a:extLst>
            <a:ext uri="{FF2B5EF4-FFF2-40B4-BE49-F238E27FC236}">
              <a16:creationId xmlns="" xmlns:a16="http://schemas.microsoft.com/office/drawing/2014/main" id="{00000000-0008-0000-0300-0000A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63" name="Text Box 680">
          <a:extLst>
            <a:ext uri="{FF2B5EF4-FFF2-40B4-BE49-F238E27FC236}">
              <a16:creationId xmlns="" xmlns:a16="http://schemas.microsoft.com/office/drawing/2014/main" id="{00000000-0008-0000-0300-0000A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64" name="Text Box 681">
          <a:extLst>
            <a:ext uri="{FF2B5EF4-FFF2-40B4-BE49-F238E27FC236}">
              <a16:creationId xmlns="" xmlns:a16="http://schemas.microsoft.com/office/drawing/2014/main" id="{00000000-0008-0000-0300-0000A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65" name="Text Box 682">
          <a:extLst>
            <a:ext uri="{FF2B5EF4-FFF2-40B4-BE49-F238E27FC236}">
              <a16:creationId xmlns="" xmlns:a16="http://schemas.microsoft.com/office/drawing/2014/main" id="{00000000-0008-0000-0300-0000A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66" name="Text Box 683">
          <a:extLst>
            <a:ext uri="{FF2B5EF4-FFF2-40B4-BE49-F238E27FC236}">
              <a16:creationId xmlns="" xmlns:a16="http://schemas.microsoft.com/office/drawing/2014/main" id="{00000000-0008-0000-0300-0000A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67" name="Text Box 684">
          <a:extLst>
            <a:ext uri="{FF2B5EF4-FFF2-40B4-BE49-F238E27FC236}">
              <a16:creationId xmlns="" xmlns:a16="http://schemas.microsoft.com/office/drawing/2014/main" id="{00000000-0008-0000-0300-0000A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68" name="Text Box 685">
          <a:extLst>
            <a:ext uri="{FF2B5EF4-FFF2-40B4-BE49-F238E27FC236}">
              <a16:creationId xmlns="" xmlns:a16="http://schemas.microsoft.com/office/drawing/2014/main" id="{00000000-0008-0000-0300-0000B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69" name="Text Box 686">
          <a:extLst>
            <a:ext uri="{FF2B5EF4-FFF2-40B4-BE49-F238E27FC236}">
              <a16:creationId xmlns="" xmlns:a16="http://schemas.microsoft.com/office/drawing/2014/main" id="{00000000-0008-0000-0300-0000B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70" name="Text Box 687">
          <a:extLst>
            <a:ext uri="{FF2B5EF4-FFF2-40B4-BE49-F238E27FC236}">
              <a16:creationId xmlns="" xmlns:a16="http://schemas.microsoft.com/office/drawing/2014/main" id="{00000000-0008-0000-0300-0000B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71" name="Text Box 688">
          <a:extLst>
            <a:ext uri="{FF2B5EF4-FFF2-40B4-BE49-F238E27FC236}">
              <a16:creationId xmlns="" xmlns:a16="http://schemas.microsoft.com/office/drawing/2014/main" id="{00000000-0008-0000-0300-0000B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72" name="Text Box 689">
          <a:extLst>
            <a:ext uri="{FF2B5EF4-FFF2-40B4-BE49-F238E27FC236}">
              <a16:creationId xmlns="" xmlns:a16="http://schemas.microsoft.com/office/drawing/2014/main" id="{00000000-0008-0000-0300-0000B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73" name="Text Box 690">
          <a:extLst>
            <a:ext uri="{FF2B5EF4-FFF2-40B4-BE49-F238E27FC236}">
              <a16:creationId xmlns="" xmlns:a16="http://schemas.microsoft.com/office/drawing/2014/main" id="{00000000-0008-0000-0300-0000B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74" name="Text Box 691">
          <a:extLst>
            <a:ext uri="{FF2B5EF4-FFF2-40B4-BE49-F238E27FC236}">
              <a16:creationId xmlns="" xmlns:a16="http://schemas.microsoft.com/office/drawing/2014/main" id="{00000000-0008-0000-0300-0000B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75" name="Text Box 692">
          <a:extLst>
            <a:ext uri="{FF2B5EF4-FFF2-40B4-BE49-F238E27FC236}">
              <a16:creationId xmlns="" xmlns:a16="http://schemas.microsoft.com/office/drawing/2014/main" id="{00000000-0008-0000-0300-0000B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76" name="Text Box 693">
          <a:extLst>
            <a:ext uri="{FF2B5EF4-FFF2-40B4-BE49-F238E27FC236}">
              <a16:creationId xmlns="" xmlns:a16="http://schemas.microsoft.com/office/drawing/2014/main" id="{00000000-0008-0000-0300-0000B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77" name="Text Box 694">
          <a:extLst>
            <a:ext uri="{FF2B5EF4-FFF2-40B4-BE49-F238E27FC236}">
              <a16:creationId xmlns="" xmlns:a16="http://schemas.microsoft.com/office/drawing/2014/main" id="{00000000-0008-0000-0300-0000B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78" name="Text Box 695">
          <a:extLst>
            <a:ext uri="{FF2B5EF4-FFF2-40B4-BE49-F238E27FC236}">
              <a16:creationId xmlns="" xmlns:a16="http://schemas.microsoft.com/office/drawing/2014/main" id="{00000000-0008-0000-0300-0000B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79" name="Text Box 696">
          <a:extLst>
            <a:ext uri="{FF2B5EF4-FFF2-40B4-BE49-F238E27FC236}">
              <a16:creationId xmlns="" xmlns:a16="http://schemas.microsoft.com/office/drawing/2014/main" id="{00000000-0008-0000-0300-0000B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80" name="Text Box 697">
          <a:extLst>
            <a:ext uri="{FF2B5EF4-FFF2-40B4-BE49-F238E27FC236}">
              <a16:creationId xmlns="" xmlns:a16="http://schemas.microsoft.com/office/drawing/2014/main" id="{00000000-0008-0000-0300-0000B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81" name="Text Box 698">
          <a:extLst>
            <a:ext uri="{FF2B5EF4-FFF2-40B4-BE49-F238E27FC236}">
              <a16:creationId xmlns="" xmlns:a16="http://schemas.microsoft.com/office/drawing/2014/main" id="{00000000-0008-0000-0300-0000B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82" name="Text Box 699">
          <a:extLst>
            <a:ext uri="{FF2B5EF4-FFF2-40B4-BE49-F238E27FC236}">
              <a16:creationId xmlns="" xmlns:a16="http://schemas.microsoft.com/office/drawing/2014/main" id="{00000000-0008-0000-0300-0000B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83" name="Text Box 700">
          <a:extLst>
            <a:ext uri="{FF2B5EF4-FFF2-40B4-BE49-F238E27FC236}">
              <a16:creationId xmlns="" xmlns:a16="http://schemas.microsoft.com/office/drawing/2014/main" id="{00000000-0008-0000-0300-0000B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84" name="Text Box 701">
          <a:extLst>
            <a:ext uri="{FF2B5EF4-FFF2-40B4-BE49-F238E27FC236}">
              <a16:creationId xmlns="" xmlns:a16="http://schemas.microsoft.com/office/drawing/2014/main" id="{00000000-0008-0000-0300-0000C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85" name="Text Box 702">
          <a:extLst>
            <a:ext uri="{FF2B5EF4-FFF2-40B4-BE49-F238E27FC236}">
              <a16:creationId xmlns="" xmlns:a16="http://schemas.microsoft.com/office/drawing/2014/main" id="{00000000-0008-0000-0300-0000C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86" name="Text Box 703">
          <a:extLst>
            <a:ext uri="{FF2B5EF4-FFF2-40B4-BE49-F238E27FC236}">
              <a16:creationId xmlns="" xmlns:a16="http://schemas.microsoft.com/office/drawing/2014/main" id="{00000000-0008-0000-0300-0000C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87" name="Text Box 704">
          <a:extLst>
            <a:ext uri="{FF2B5EF4-FFF2-40B4-BE49-F238E27FC236}">
              <a16:creationId xmlns="" xmlns:a16="http://schemas.microsoft.com/office/drawing/2014/main" id="{00000000-0008-0000-0300-0000C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88" name="Text Box 705">
          <a:extLst>
            <a:ext uri="{FF2B5EF4-FFF2-40B4-BE49-F238E27FC236}">
              <a16:creationId xmlns="" xmlns:a16="http://schemas.microsoft.com/office/drawing/2014/main" id="{00000000-0008-0000-0300-0000C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89" name="Text Box 706">
          <a:extLst>
            <a:ext uri="{FF2B5EF4-FFF2-40B4-BE49-F238E27FC236}">
              <a16:creationId xmlns="" xmlns:a16="http://schemas.microsoft.com/office/drawing/2014/main" id="{00000000-0008-0000-0300-0000C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90" name="Text Box 707">
          <a:extLst>
            <a:ext uri="{FF2B5EF4-FFF2-40B4-BE49-F238E27FC236}">
              <a16:creationId xmlns="" xmlns:a16="http://schemas.microsoft.com/office/drawing/2014/main" id="{00000000-0008-0000-0300-0000C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91" name="Text Box 708">
          <a:extLst>
            <a:ext uri="{FF2B5EF4-FFF2-40B4-BE49-F238E27FC236}">
              <a16:creationId xmlns="" xmlns:a16="http://schemas.microsoft.com/office/drawing/2014/main" id="{00000000-0008-0000-0300-0000C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92" name="Text Box 709">
          <a:extLst>
            <a:ext uri="{FF2B5EF4-FFF2-40B4-BE49-F238E27FC236}">
              <a16:creationId xmlns="" xmlns:a16="http://schemas.microsoft.com/office/drawing/2014/main" id="{00000000-0008-0000-0300-0000C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93" name="Text Box 710">
          <a:extLst>
            <a:ext uri="{FF2B5EF4-FFF2-40B4-BE49-F238E27FC236}">
              <a16:creationId xmlns="" xmlns:a16="http://schemas.microsoft.com/office/drawing/2014/main" id="{00000000-0008-0000-0300-0000C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94" name="Text Box 711">
          <a:extLst>
            <a:ext uri="{FF2B5EF4-FFF2-40B4-BE49-F238E27FC236}">
              <a16:creationId xmlns="" xmlns:a16="http://schemas.microsoft.com/office/drawing/2014/main" id="{00000000-0008-0000-0300-0000C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95" name="Text Box 712">
          <a:extLst>
            <a:ext uri="{FF2B5EF4-FFF2-40B4-BE49-F238E27FC236}">
              <a16:creationId xmlns="" xmlns:a16="http://schemas.microsoft.com/office/drawing/2014/main" id="{00000000-0008-0000-0300-0000C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96" name="Text Box 713">
          <a:extLst>
            <a:ext uri="{FF2B5EF4-FFF2-40B4-BE49-F238E27FC236}">
              <a16:creationId xmlns="" xmlns:a16="http://schemas.microsoft.com/office/drawing/2014/main" id="{00000000-0008-0000-0300-0000C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97" name="Text Box 714">
          <a:extLst>
            <a:ext uri="{FF2B5EF4-FFF2-40B4-BE49-F238E27FC236}">
              <a16:creationId xmlns="" xmlns:a16="http://schemas.microsoft.com/office/drawing/2014/main" id="{00000000-0008-0000-0300-0000C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1998" name="Text Box 715">
          <a:extLst>
            <a:ext uri="{FF2B5EF4-FFF2-40B4-BE49-F238E27FC236}">
              <a16:creationId xmlns="" xmlns:a16="http://schemas.microsoft.com/office/drawing/2014/main" id="{00000000-0008-0000-0300-0000C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1999" name="Text Box 716">
          <a:extLst>
            <a:ext uri="{FF2B5EF4-FFF2-40B4-BE49-F238E27FC236}">
              <a16:creationId xmlns="" xmlns:a16="http://schemas.microsoft.com/office/drawing/2014/main" id="{00000000-0008-0000-0300-0000C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00" name="Text Box 717">
          <a:extLst>
            <a:ext uri="{FF2B5EF4-FFF2-40B4-BE49-F238E27FC236}">
              <a16:creationId xmlns="" xmlns:a16="http://schemas.microsoft.com/office/drawing/2014/main" id="{00000000-0008-0000-0300-0000D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01" name="Text Box 718">
          <a:extLst>
            <a:ext uri="{FF2B5EF4-FFF2-40B4-BE49-F238E27FC236}">
              <a16:creationId xmlns="" xmlns:a16="http://schemas.microsoft.com/office/drawing/2014/main" id="{00000000-0008-0000-0300-0000D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02" name="Text Box 719">
          <a:extLst>
            <a:ext uri="{FF2B5EF4-FFF2-40B4-BE49-F238E27FC236}">
              <a16:creationId xmlns="" xmlns:a16="http://schemas.microsoft.com/office/drawing/2014/main" id="{00000000-0008-0000-0300-0000D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03" name="Text Box 720">
          <a:extLst>
            <a:ext uri="{FF2B5EF4-FFF2-40B4-BE49-F238E27FC236}">
              <a16:creationId xmlns="" xmlns:a16="http://schemas.microsoft.com/office/drawing/2014/main" id="{00000000-0008-0000-0300-0000D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04" name="Text Box 721">
          <a:extLst>
            <a:ext uri="{FF2B5EF4-FFF2-40B4-BE49-F238E27FC236}">
              <a16:creationId xmlns="" xmlns:a16="http://schemas.microsoft.com/office/drawing/2014/main" id="{00000000-0008-0000-0300-0000D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05" name="Text Box 722">
          <a:extLst>
            <a:ext uri="{FF2B5EF4-FFF2-40B4-BE49-F238E27FC236}">
              <a16:creationId xmlns="" xmlns:a16="http://schemas.microsoft.com/office/drawing/2014/main" id="{00000000-0008-0000-0300-0000D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06" name="Text Box 723">
          <a:extLst>
            <a:ext uri="{FF2B5EF4-FFF2-40B4-BE49-F238E27FC236}">
              <a16:creationId xmlns="" xmlns:a16="http://schemas.microsoft.com/office/drawing/2014/main" id="{00000000-0008-0000-0300-0000D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07" name="Text Box 724">
          <a:extLst>
            <a:ext uri="{FF2B5EF4-FFF2-40B4-BE49-F238E27FC236}">
              <a16:creationId xmlns="" xmlns:a16="http://schemas.microsoft.com/office/drawing/2014/main" id="{00000000-0008-0000-0300-0000D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08" name="Text Box 725">
          <a:extLst>
            <a:ext uri="{FF2B5EF4-FFF2-40B4-BE49-F238E27FC236}">
              <a16:creationId xmlns="" xmlns:a16="http://schemas.microsoft.com/office/drawing/2014/main" id="{00000000-0008-0000-0300-0000D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09" name="Text Box 726">
          <a:extLst>
            <a:ext uri="{FF2B5EF4-FFF2-40B4-BE49-F238E27FC236}">
              <a16:creationId xmlns="" xmlns:a16="http://schemas.microsoft.com/office/drawing/2014/main" id="{00000000-0008-0000-0300-0000D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10" name="Text Box 727">
          <a:extLst>
            <a:ext uri="{FF2B5EF4-FFF2-40B4-BE49-F238E27FC236}">
              <a16:creationId xmlns="" xmlns:a16="http://schemas.microsoft.com/office/drawing/2014/main" id="{00000000-0008-0000-0300-0000D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11" name="Text Box 728">
          <a:extLst>
            <a:ext uri="{FF2B5EF4-FFF2-40B4-BE49-F238E27FC236}">
              <a16:creationId xmlns="" xmlns:a16="http://schemas.microsoft.com/office/drawing/2014/main" id="{00000000-0008-0000-0300-0000D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12" name="Text Box 729">
          <a:extLst>
            <a:ext uri="{FF2B5EF4-FFF2-40B4-BE49-F238E27FC236}">
              <a16:creationId xmlns="" xmlns:a16="http://schemas.microsoft.com/office/drawing/2014/main" id="{00000000-0008-0000-0300-0000D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13" name="Text Box 730">
          <a:extLst>
            <a:ext uri="{FF2B5EF4-FFF2-40B4-BE49-F238E27FC236}">
              <a16:creationId xmlns="" xmlns:a16="http://schemas.microsoft.com/office/drawing/2014/main" id="{00000000-0008-0000-0300-0000D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14" name="Text Box 731">
          <a:extLst>
            <a:ext uri="{FF2B5EF4-FFF2-40B4-BE49-F238E27FC236}">
              <a16:creationId xmlns="" xmlns:a16="http://schemas.microsoft.com/office/drawing/2014/main" id="{00000000-0008-0000-0300-0000D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15" name="Text Box 732">
          <a:extLst>
            <a:ext uri="{FF2B5EF4-FFF2-40B4-BE49-F238E27FC236}">
              <a16:creationId xmlns="" xmlns:a16="http://schemas.microsoft.com/office/drawing/2014/main" id="{00000000-0008-0000-0300-0000D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16" name="Text Box 733">
          <a:extLst>
            <a:ext uri="{FF2B5EF4-FFF2-40B4-BE49-F238E27FC236}">
              <a16:creationId xmlns="" xmlns:a16="http://schemas.microsoft.com/office/drawing/2014/main" id="{00000000-0008-0000-0300-0000E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17" name="Text Box 734">
          <a:extLst>
            <a:ext uri="{FF2B5EF4-FFF2-40B4-BE49-F238E27FC236}">
              <a16:creationId xmlns="" xmlns:a16="http://schemas.microsoft.com/office/drawing/2014/main" id="{00000000-0008-0000-0300-0000E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18" name="Text Box 735">
          <a:extLst>
            <a:ext uri="{FF2B5EF4-FFF2-40B4-BE49-F238E27FC236}">
              <a16:creationId xmlns="" xmlns:a16="http://schemas.microsoft.com/office/drawing/2014/main" id="{00000000-0008-0000-0300-0000E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19" name="Text Box 736">
          <a:extLst>
            <a:ext uri="{FF2B5EF4-FFF2-40B4-BE49-F238E27FC236}">
              <a16:creationId xmlns="" xmlns:a16="http://schemas.microsoft.com/office/drawing/2014/main" id="{00000000-0008-0000-0300-0000E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20" name="Text Box 737">
          <a:extLst>
            <a:ext uri="{FF2B5EF4-FFF2-40B4-BE49-F238E27FC236}">
              <a16:creationId xmlns="" xmlns:a16="http://schemas.microsoft.com/office/drawing/2014/main" id="{00000000-0008-0000-0300-0000E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21" name="Text Box 738">
          <a:extLst>
            <a:ext uri="{FF2B5EF4-FFF2-40B4-BE49-F238E27FC236}">
              <a16:creationId xmlns="" xmlns:a16="http://schemas.microsoft.com/office/drawing/2014/main" id="{00000000-0008-0000-0300-0000E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22" name="Text Box 739">
          <a:extLst>
            <a:ext uri="{FF2B5EF4-FFF2-40B4-BE49-F238E27FC236}">
              <a16:creationId xmlns="" xmlns:a16="http://schemas.microsoft.com/office/drawing/2014/main" id="{00000000-0008-0000-0300-0000E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23" name="Text Box 740">
          <a:extLst>
            <a:ext uri="{FF2B5EF4-FFF2-40B4-BE49-F238E27FC236}">
              <a16:creationId xmlns="" xmlns:a16="http://schemas.microsoft.com/office/drawing/2014/main" id="{00000000-0008-0000-0300-0000E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24" name="Text Box 741">
          <a:extLst>
            <a:ext uri="{FF2B5EF4-FFF2-40B4-BE49-F238E27FC236}">
              <a16:creationId xmlns="" xmlns:a16="http://schemas.microsoft.com/office/drawing/2014/main" id="{00000000-0008-0000-0300-0000E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25" name="Text Box 742">
          <a:extLst>
            <a:ext uri="{FF2B5EF4-FFF2-40B4-BE49-F238E27FC236}">
              <a16:creationId xmlns="" xmlns:a16="http://schemas.microsoft.com/office/drawing/2014/main" id="{00000000-0008-0000-0300-0000E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26" name="Text Box 743">
          <a:extLst>
            <a:ext uri="{FF2B5EF4-FFF2-40B4-BE49-F238E27FC236}">
              <a16:creationId xmlns="" xmlns:a16="http://schemas.microsoft.com/office/drawing/2014/main" id="{00000000-0008-0000-0300-0000E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27" name="Text Box 744">
          <a:extLst>
            <a:ext uri="{FF2B5EF4-FFF2-40B4-BE49-F238E27FC236}">
              <a16:creationId xmlns="" xmlns:a16="http://schemas.microsoft.com/office/drawing/2014/main" id="{00000000-0008-0000-0300-0000E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28" name="Text Box 745">
          <a:extLst>
            <a:ext uri="{FF2B5EF4-FFF2-40B4-BE49-F238E27FC236}">
              <a16:creationId xmlns="" xmlns:a16="http://schemas.microsoft.com/office/drawing/2014/main" id="{00000000-0008-0000-0300-0000E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29" name="Text Box 746">
          <a:extLst>
            <a:ext uri="{FF2B5EF4-FFF2-40B4-BE49-F238E27FC236}">
              <a16:creationId xmlns="" xmlns:a16="http://schemas.microsoft.com/office/drawing/2014/main" id="{00000000-0008-0000-0300-0000E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30" name="Text Box 747">
          <a:extLst>
            <a:ext uri="{FF2B5EF4-FFF2-40B4-BE49-F238E27FC236}">
              <a16:creationId xmlns="" xmlns:a16="http://schemas.microsoft.com/office/drawing/2014/main" id="{00000000-0008-0000-0300-0000E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31" name="Text Box 748">
          <a:extLst>
            <a:ext uri="{FF2B5EF4-FFF2-40B4-BE49-F238E27FC236}">
              <a16:creationId xmlns="" xmlns:a16="http://schemas.microsoft.com/office/drawing/2014/main" id="{00000000-0008-0000-0300-0000E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32" name="Text Box 749">
          <a:extLst>
            <a:ext uri="{FF2B5EF4-FFF2-40B4-BE49-F238E27FC236}">
              <a16:creationId xmlns="" xmlns:a16="http://schemas.microsoft.com/office/drawing/2014/main" id="{00000000-0008-0000-0300-0000F0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33" name="Text Box 750">
          <a:extLst>
            <a:ext uri="{FF2B5EF4-FFF2-40B4-BE49-F238E27FC236}">
              <a16:creationId xmlns="" xmlns:a16="http://schemas.microsoft.com/office/drawing/2014/main" id="{00000000-0008-0000-0300-0000F1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34" name="Text Box 751">
          <a:extLst>
            <a:ext uri="{FF2B5EF4-FFF2-40B4-BE49-F238E27FC236}">
              <a16:creationId xmlns="" xmlns:a16="http://schemas.microsoft.com/office/drawing/2014/main" id="{00000000-0008-0000-0300-0000F2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35" name="Text Box 752">
          <a:extLst>
            <a:ext uri="{FF2B5EF4-FFF2-40B4-BE49-F238E27FC236}">
              <a16:creationId xmlns="" xmlns:a16="http://schemas.microsoft.com/office/drawing/2014/main" id="{00000000-0008-0000-0300-0000F3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36" name="Text Box 753">
          <a:extLst>
            <a:ext uri="{FF2B5EF4-FFF2-40B4-BE49-F238E27FC236}">
              <a16:creationId xmlns="" xmlns:a16="http://schemas.microsoft.com/office/drawing/2014/main" id="{00000000-0008-0000-0300-0000F4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37" name="Text Box 754">
          <a:extLst>
            <a:ext uri="{FF2B5EF4-FFF2-40B4-BE49-F238E27FC236}">
              <a16:creationId xmlns="" xmlns:a16="http://schemas.microsoft.com/office/drawing/2014/main" id="{00000000-0008-0000-0300-0000F5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38" name="Text Box 755">
          <a:extLst>
            <a:ext uri="{FF2B5EF4-FFF2-40B4-BE49-F238E27FC236}">
              <a16:creationId xmlns="" xmlns:a16="http://schemas.microsoft.com/office/drawing/2014/main" id="{00000000-0008-0000-0300-0000F6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39" name="Text Box 756">
          <a:extLst>
            <a:ext uri="{FF2B5EF4-FFF2-40B4-BE49-F238E27FC236}">
              <a16:creationId xmlns="" xmlns:a16="http://schemas.microsoft.com/office/drawing/2014/main" id="{00000000-0008-0000-0300-0000F7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40" name="Text Box 757">
          <a:extLst>
            <a:ext uri="{FF2B5EF4-FFF2-40B4-BE49-F238E27FC236}">
              <a16:creationId xmlns="" xmlns:a16="http://schemas.microsoft.com/office/drawing/2014/main" id="{00000000-0008-0000-0300-0000F8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41" name="Text Box 758">
          <a:extLst>
            <a:ext uri="{FF2B5EF4-FFF2-40B4-BE49-F238E27FC236}">
              <a16:creationId xmlns="" xmlns:a16="http://schemas.microsoft.com/office/drawing/2014/main" id="{00000000-0008-0000-0300-0000F9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42" name="Text Box 759">
          <a:extLst>
            <a:ext uri="{FF2B5EF4-FFF2-40B4-BE49-F238E27FC236}">
              <a16:creationId xmlns="" xmlns:a16="http://schemas.microsoft.com/office/drawing/2014/main" id="{00000000-0008-0000-0300-0000FA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43" name="Text Box 760">
          <a:extLst>
            <a:ext uri="{FF2B5EF4-FFF2-40B4-BE49-F238E27FC236}">
              <a16:creationId xmlns="" xmlns:a16="http://schemas.microsoft.com/office/drawing/2014/main" id="{00000000-0008-0000-0300-0000FB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44" name="Text Box 761">
          <a:extLst>
            <a:ext uri="{FF2B5EF4-FFF2-40B4-BE49-F238E27FC236}">
              <a16:creationId xmlns="" xmlns:a16="http://schemas.microsoft.com/office/drawing/2014/main" id="{00000000-0008-0000-0300-0000FC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45" name="Text Box 762">
          <a:extLst>
            <a:ext uri="{FF2B5EF4-FFF2-40B4-BE49-F238E27FC236}">
              <a16:creationId xmlns="" xmlns:a16="http://schemas.microsoft.com/office/drawing/2014/main" id="{00000000-0008-0000-0300-0000FD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46" name="Text Box 763">
          <a:extLst>
            <a:ext uri="{FF2B5EF4-FFF2-40B4-BE49-F238E27FC236}">
              <a16:creationId xmlns="" xmlns:a16="http://schemas.microsoft.com/office/drawing/2014/main" id="{00000000-0008-0000-0300-0000FE07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47" name="Text Box 764">
          <a:extLst>
            <a:ext uri="{FF2B5EF4-FFF2-40B4-BE49-F238E27FC236}">
              <a16:creationId xmlns="" xmlns:a16="http://schemas.microsoft.com/office/drawing/2014/main" id="{00000000-0008-0000-0300-0000FF07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48" name="Text Box 765">
          <a:extLst>
            <a:ext uri="{FF2B5EF4-FFF2-40B4-BE49-F238E27FC236}">
              <a16:creationId xmlns="" xmlns:a16="http://schemas.microsoft.com/office/drawing/2014/main" id="{00000000-0008-0000-0300-00000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49" name="Text Box 766">
          <a:extLst>
            <a:ext uri="{FF2B5EF4-FFF2-40B4-BE49-F238E27FC236}">
              <a16:creationId xmlns="" xmlns:a16="http://schemas.microsoft.com/office/drawing/2014/main" id="{00000000-0008-0000-0300-00000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50" name="Text Box 767">
          <a:extLst>
            <a:ext uri="{FF2B5EF4-FFF2-40B4-BE49-F238E27FC236}">
              <a16:creationId xmlns="" xmlns:a16="http://schemas.microsoft.com/office/drawing/2014/main" id="{00000000-0008-0000-0300-00000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51" name="Text Box 768">
          <a:extLst>
            <a:ext uri="{FF2B5EF4-FFF2-40B4-BE49-F238E27FC236}">
              <a16:creationId xmlns="" xmlns:a16="http://schemas.microsoft.com/office/drawing/2014/main" id="{00000000-0008-0000-0300-00000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52" name="Text Box 769">
          <a:extLst>
            <a:ext uri="{FF2B5EF4-FFF2-40B4-BE49-F238E27FC236}">
              <a16:creationId xmlns="" xmlns:a16="http://schemas.microsoft.com/office/drawing/2014/main" id="{00000000-0008-0000-0300-00000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53" name="Text Box 770">
          <a:extLst>
            <a:ext uri="{FF2B5EF4-FFF2-40B4-BE49-F238E27FC236}">
              <a16:creationId xmlns="" xmlns:a16="http://schemas.microsoft.com/office/drawing/2014/main" id="{00000000-0008-0000-0300-00000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54" name="Text Box 771">
          <a:extLst>
            <a:ext uri="{FF2B5EF4-FFF2-40B4-BE49-F238E27FC236}">
              <a16:creationId xmlns="" xmlns:a16="http://schemas.microsoft.com/office/drawing/2014/main" id="{00000000-0008-0000-0300-00000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55" name="Text Box 772">
          <a:extLst>
            <a:ext uri="{FF2B5EF4-FFF2-40B4-BE49-F238E27FC236}">
              <a16:creationId xmlns="" xmlns:a16="http://schemas.microsoft.com/office/drawing/2014/main" id="{00000000-0008-0000-0300-00000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56" name="Text Box 773">
          <a:extLst>
            <a:ext uri="{FF2B5EF4-FFF2-40B4-BE49-F238E27FC236}">
              <a16:creationId xmlns="" xmlns:a16="http://schemas.microsoft.com/office/drawing/2014/main" id="{00000000-0008-0000-0300-00000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57" name="Text Box 774">
          <a:extLst>
            <a:ext uri="{FF2B5EF4-FFF2-40B4-BE49-F238E27FC236}">
              <a16:creationId xmlns="" xmlns:a16="http://schemas.microsoft.com/office/drawing/2014/main" id="{00000000-0008-0000-0300-00000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58" name="Text Box 775">
          <a:extLst>
            <a:ext uri="{FF2B5EF4-FFF2-40B4-BE49-F238E27FC236}">
              <a16:creationId xmlns="" xmlns:a16="http://schemas.microsoft.com/office/drawing/2014/main" id="{00000000-0008-0000-0300-00000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59" name="Text Box 776">
          <a:extLst>
            <a:ext uri="{FF2B5EF4-FFF2-40B4-BE49-F238E27FC236}">
              <a16:creationId xmlns="" xmlns:a16="http://schemas.microsoft.com/office/drawing/2014/main" id="{00000000-0008-0000-0300-00000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60" name="Text Box 777">
          <a:extLst>
            <a:ext uri="{FF2B5EF4-FFF2-40B4-BE49-F238E27FC236}">
              <a16:creationId xmlns="" xmlns:a16="http://schemas.microsoft.com/office/drawing/2014/main" id="{00000000-0008-0000-0300-00000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61" name="Text Box 778">
          <a:extLst>
            <a:ext uri="{FF2B5EF4-FFF2-40B4-BE49-F238E27FC236}">
              <a16:creationId xmlns="" xmlns:a16="http://schemas.microsoft.com/office/drawing/2014/main" id="{00000000-0008-0000-0300-00000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62" name="Text Box 779">
          <a:extLst>
            <a:ext uri="{FF2B5EF4-FFF2-40B4-BE49-F238E27FC236}">
              <a16:creationId xmlns="" xmlns:a16="http://schemas.microsoft.com/office/drawing/2014/main" id="{00000000-0008-0000-0300-00000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63" name="Text Box 780">
          <a:extLst>
            <a:ext uri="{FF2B5EF4-FFF2-40B4-BE49-F238E27FC236}">
              <a16:creationId xmlns="" xmlns:a16="http://schemas.microsoft.com/office/drawing/2014/main" id="{00000000-0008-0000-0300-00000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64" name="Text Box 781">
          <a:extLst>
            <a:ext uri="{FF2B5EF4-FFF2-40B4-BE49-F238E27FC236}">
              <a16:creationId xmlns="" xmlns:a16="http://schemas.microsoft.com/office/drawing/2014/main" id="{00000000-0008-0000-0300-00001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65" name="Text Box 782">
          <a:extLst>
            <a:ext uri="{FF2B5EF4-FFF2-40B4-BE49-F238E27FC236}">
              <a16:creationId xmlns="" xmlns:a16="http://schemas.microsoft.com/office/drawing/2014/main" id="{00000000-0008-0000-0300-00001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66" name="Text Box 783">
          <a:extLst>
            <a:ext uri="{FF2B5EF4-FFF2-40B4-BE49-F238E27FC236}">
              <a16:creationId xmlns="" xmlns:a16="http://schemas.microsoft.com/office/drawing/2014/main" id="{00000000-0008-0000-0300-00001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67" name="Text Box 784">
          <a:extLst>
            <a:ext uri="{FF2B5EF4-FFF2-40B4-BE49-F238E27FC236}">
              <a16:creationId xmlns="" xmlns:a16="http://schemas.microsoft.com/office/drawing/2014/main" id="{00000000-0008-0000-0300-00001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68" name="Text Box 785">
          <a:extLst>
            <a:ext uri="{FF2B5EF4-FFF2-40B4-BE49-F238E27FC236}">
              <a16:creationId xmlns="" xmlns:a16="http://schemas.microsoft.com/office/drawing/2014/main" id="{00000000-0008-0000-0300-00001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69" name="Text Box 786">
          <a:extLst>
            <a:ext uri="{FF2B5EF4-FFF2-40B4-BE49-F238E27FC236}">
              <a16:creationId xmlns="" xmlns:a16="http://schemas.microsoft.com/office/drawing/2014/main" id="{00000000-0008-0000-0300-00001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70" name="Text Box 787">
          <a:extLst>
            <a:ext uri="{FF2B5EF4-FFF2-40B4-BE49-F238E27FC236}">
              <a16:creationId xmlns="" xmlns:a16="http://schemas.microsoft.com/office/drawing/2014/main" id="{00000000-0008-0000-0300-00001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71" name="Text Box 788">
          <a:extLst>
            <a:ext uri="{FF2B5EF4-FFF2-40B4-BE49-F238E27FC236}">
              <a16:creationId xmlns="" xmlns:a16="http://schemas.microsoft.com/office/drawing/2014/main" id="{00000000-0008-0000-0300-00001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72" name="Text Box 789">
          <a:extLst>
            <a:ext uri="{FF2B5EF4-FFF2-40B4-BE49-F238E27FC236}">
              <a16:creationId xmlns="" xmlns:a16="http://schemas.microsoft.com/office/drawing/2014/main" id="{00000000-0008-0000-0300-00001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73" name="Text Box 790">
          <a:extLst>
            <a:ext uri="{FF2B5EF4-FFF2-40B4-BE49-F238E27FC236}">
              <a16:creationId xmlns="" xmlns:a16="http://schemas.microsoft.com/office/drawing/2014/main" id="{00000000-0008-0000-0300-00001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74" name="Text Box 791"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75" name="Text Box 792"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76" name="Text Box 793">
          <a:extLst>
            <a:ext uri="{FF2B5EF4-FFF2-40B4-BE49-F238E27FC236}">
              <a16:creationId xmlns="" xmlns:a16="http://schemas.microsoft.com/office/drawing/2014/main" id="{00000000-0008-0000-0300-00001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77" name="Text Box 794">
          <a:extLst>
            <a:ext uri="{FF2B5EF4-FFF2-40B4-BE49-F238E27FC236}">
              <a16:creationId xmlns="" xmlns:a16="http://schemas.microsoft.com/office/drawing/2014/main" id="{00000000-0008-0000-0300-00001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78" name="Text Box 795">
          <a:extLst>
            <a:ext uri="{FF2B5EF4-FFF2-40B4-BE49-F238E27FC236}">
              <a16:creationId xmlns="" xmlns:a16="http://schemas.microsoft.com/office/drawing/2014/main" id="{00000000-0008-0000-0300-00001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79" name="Text Box 796">
          <a:extLst>
            <a:ext uri="{FF2B5EF4-FFF2-40B4-BE49-F238E27FC236}">
              <a16:creationId xmlns="" xmlns:a16="http://schemas.microsoft.com/office/drawing/2014/main" id="{00000000-0008-0000-0300-00001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80" name="Text Box 797">
          <a:extLst>
            <a:ext uri="{FF2B5EF4-FFF2-40B4-BE49-F238E27FC236}">
              <a16:creationId xmlns="" xmlns:a16="http://schemas.microsoft.com/office/drawing/2014/main" id="{00000000-0008-0000-0300-00002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81" name="Text Box 798">
          <a:extLst>
            <a:ext uri="{FF2B5EF4-FFF2-40B4-BE49-F238E27FC236}">
              <a16:creationId xmlns="" xmlns:a16="http://schemas.microsoft.com/office/drawing/2014/main" id="{00000000-0008-0000-0300-00002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82" name="Text Box 799">
          <a:extLst>
            <a:ext uri="{FF2B5EF4-FFF2-40B4-BE49-F238E27FC236}">
              <a16:creationId xmlns="" xmlns:a16="http://schemas.microsoft.com/office/drawing/2014/main" id="{00000000-0008-0000-0300-00002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83" name="Text Box 800">
          <a:extLst>
            <a:ext uri="{FF2B5EF4-FFF2-40B4-BE49-F238E27FC236}">
              <a16:creationId xmlns="" xmlns:a16="http://schemas.microsoft.com/office/drawing/2014/main" id="{00000000-0008-0000-0300-00002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84" name="Text Box 801">
          <a:extLst>
            <a:ext uri="{FF2B5EF4-FFF2-40B4-BE49-F238E27FC236}">
              <a16:creationId xmlns="" xmlns:a16="http://schemas.microsoft.com/office/drawing/2014/main" id="{00000000-0008-0000-0300-00002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85" name="Text Box 802">
          <a:extLst>
            <a:ext uri="{FF2B5EF4-FFF2-40B4-BE49-F238E27FC236}">
              <a16:creationId xmlns="" xmlns:a16="http://schemas.microsoft.com/office/drawing/2014/main" id="{00000000-0008-0000-0300-00002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86" name="Text Box 803">
          <a:extLst>
            <a:ext uri="{FF2B5EF4-FFF2-40B4-BE49-F238E27FC236}">
              <a16:creationId xmlns="" xmlns:a16="http://schemas.microsoft.com/office/drawing/2014/main" id="{00000000-0008-0000-0300-00002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87" name="Text Box 804">
          <a:extLst>
            <a:ext uri="{FF2B5EF4-FFF2-40B4-BE49-F238E27FC236}">
              <a16:creationId xmlns="" xmlns:a16="http://schemas.microsoft.com/office/drawing/2014/main" id="{00000000-0008-0000-0300-00002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88" name="Text Box 805">
          <a:extLst>
            <a:ext uri="{FF2B5EF4-FFF2-40B4-BE49-F238E27FC236}">
              <a16:creationId xmlns="" xmlns:a16="http://schemas.microsoft.com/office/drawing/2014/main" id="{00000000-0008-0000-0300-00002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89" name="Text Box 806">
          <a:extLst>
            <a:ext uri="{FF2B5EF4-FFF2-40B4-BE49-F238E27FC236}">
              <a16:creationId xmlns="" xmlns:a16="http://schemas.microsoft.com/office/drawing/2014/main" id="{00000000-0008-0000-0300-00002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90" name="Text Box 807">
          <a:extLst>
            <a:ext uri="{FF2B5EF4-FFF2-40B4-BE49-F238E27FC236}">
              <a16:creationId xmlns="" xmlns:a16="http://schemas.microsoft.com/office/drawing/2014/main" id="{00000000-0008-0000-0300-00002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91" name="Text Box 808">
          <a:extLst>
            <a:ext uri="{FF2B5EF4-FFF2-40B4-BE49-F238E27FC236}">
              <a16:creationId xmlns="" xmlns:a16="http://schemas.microsoft.com/office/drawing/2014/main" id="{00000000-0008-0000-0300-00002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92" name="Text Box 809">
          <a:extLst>
            <a:ext uri="{FF2B5EF4-FFF2-40B4-BE49-F238E27FC236}">
              <a16:creationId xmlns="" xmlns:a16="http://schemas.microsoft.com/office/drawing/2014/main" id="{00000000-0008-0000-0300-00002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93" name="Text Box 810">
          <a:extLst>
            <a:ext uri="{FF2B5EF4-FFF2-40B4-BE49-F238E27FC236}">
              <a16:creationId xmlns="" xmlns:a16="http://schemas.microsoft.com/office/drawing/2014/main" id="{00000000-0008-0000-0300-00002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94" name="Text Box 811">
          <a:extLst>
            <a:ext uri="{FF2B5EF4-FFF2-40B4-BE49-F238E27FC236}">
              <a16:creationId xmlns="" xmlns:a16="http://schemas.microsoft.com/office/drawing/2014/main" id="{00000000-0008-0000-0300-00002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95" name="Text Box 812">
          <a:extLst>
            <a:ext uri="{FF2B5EF4-FFF2-40B4-BE49-F238E27FC236}">
              <a16:creationId xmlns="" xmlns:a16="http://schemas.microsoft.com/office/drawing/2014/main" id="{00000000-0008-0000-0300-00002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96" name="Text Box 813">
          <a:extLst>
            <a:ext uri="{FF2B5EF4-FFF2-40B4-BE49-F238E27FC236}">
              <a16:creationId xmlns="" xmlns:a16="http://schemas.microsoft.com/office/drawing/2014/main" id="{00000000-0008-0000-0300-00003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97" name="Text Box 814">
          <a:extLst>
            <a:ext uri="{FF2B5EF4-FFF2-40B4-BE49-F238E27FC236}">
              <a16:creationId xmlns="" xmlns:a16="http://schemas.microsoft.com/office/drawing/2014/main" id="{00000000-0008-0000-0300-00003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098" name="Text Box 815">
          <a:extLst>
            <a:ext uri="{FF2B5EF4-FFF2-40B4-BE49-F238E27FC236}">
              <a16:creationId xmlns="" xmlns:a16="http://schemas.microsoft.com/office/drawing/2014/main" id="{00000000-0008-0000-0300-00003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099" name="Text Box 816">
          <a:extLst>
            <a:ext uri="{FF2B5EF4-FFF2-40B4-BE49-F238E27FC236}">
              <a16:creationId xmlns="" xmlns:a16="http://schemas.microsoft.com/office/drawing/2014/main" id="{00000000-0008-0000-0300-00003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00" name="Text Box 817">
          <a:extLst>
            <a:ext uri="{FF2B5EF4-FFF2-40B4-BE49-F238E27FC236}">
              <a16:creationId xmlns="" xmlns:a16="http://schemas.microsoft.com/office/drawing/2014/main" id="{00000000-0008-0000-0300-00003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01" name="Text Box 818">
          <a:extLst>
            <a:ext uri="{FF2B5EF4-FFF2-40B4-BE49-F238E27FC236}">
              <a16:creationId xmlns="" xmlns:a16="http://schemas.microsoft.com/office/drawing/2014/main" id="{00000000-0008-0000-0300-00003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02" name="Text Box 819">
          <a:extLst>
            <a:ext uri="{FF2B5EF4-FFF2-40B4-BE49-F238E27FC236}">
              <a16:creationId xmlns="" xmlns:a16="http://schemas.microsoft.com/office/drawing/2014/main" id="{00000000-0008-0000-0300-00003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03" name="Text Box 820">
          <a:extLst>
            <a:ext uri="{FF2B5EF4-FFF2-40B4-BE49-F238E27FC236}">
              <a16:creationId xmlns="" xmlns:a16="http://schemas.microsoft.com/office/drawing/2014/main" id="{00000000-0008-0000-0300-00003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04" name="Text Box 821">
          <a:extLst>
            <a:ext uri="{FF2B5EF4-FFF2-40B4-BE49-F238E27FC236}">
              <a16:creationId xmlns="" xmlns:a16="http://schemas.microsoft.com/office/drawing/2014/main" id="{00000000-0008-0000-0300-00003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05" name="Text Box 822">
          <a:extLst>
            <a:ext uri="{FF2B5EF4-FFF2-40B4-BE49-F238E27FC236}">
              <a16:creationId xmlns="" xmlns:a16="http://schemas.microsoft.com/office/drawing/2014/main" id="{00000000-0008-0000-0300-00003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06" name="Text Box 823">
          <a:extLst>
            <a:ext uri="{FF2B5EF4-FFF2-40B4-BE49-F238E27FC236}">
              <a16:creationId xmlns="" xmlns:a16="http://schemas.microsoft.com/office/drawing/2014/main" id="{00000000-0008-0000-0300-00003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07" name="Text Box 824">
          <a:extLst>
            <a:ext uri="{FF2B5EF4-FFF2-40B4-BE49-F238E27FC236}">
              <a16:creationId xmlns="" xmlns:a16="http://schemas.microsoft.com/office/drawing/2014/main" id="{00000000-0008-0000-0300-00003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08" name="Text Box 825">
          <a:extLst>
            <a:ext uri="{FF2B5EF4-FFF2-40B4-BE49-F238E27FC236}">
              <a16:creationId xmlns="" xmlns:a16="http://schemas.microsoft.com/office/drawing/2014/main" id="{00000000-0008-0000-0300-00003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09" name="Text Box 826">
          <a:extLst>
            <a:ext uri="{FF2B5EF4-FFF2-40B4-BE49-F238E27FC236}">
              <a16:creationId xmlns="" xmlns:a16="http://schemas.microsoft.com/office/drawing/2014/main" id="{00000000-0008-0000-0300-00003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10" name="Text Box 827">
          <a:extLst>
            <a:ext uri="{FF2B5EF4-FFF2-40B4-BE49-F238E27FC236}">
              <a16:creationId xmlns="" xmlns:a16="http://schemas.microsoft.com/office/drawing/2014/main" id="{00000000-0008-0000-0300-00003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11" name="Text Box 828">
          <a:extLst>
            <a:ext uri="{FF2B5EF4-FFF2-40B4-BE49-F238E27FC236}">
              <a16:creationId xmlns="" xmlns:a16="http://schemas.microsoft.com/office/drawing/2014/main" id="{00000000-0008-0000-0300-00003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12" name="Text Box 829">
          <a:extLst>
            <a:ext uri="{FF2B5EF4-FFF2-40B4-BE49-F238E27FC236}">
              <a16:creationId xmlns="" xmlns:a16="http://schemas.microsoft.com/office/drawing/2014/main" id="{00000000-0008-0000-0300-00004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13" name="Text Box 830">
          <a:extLst>
            <a:ext uri="{FF2B5EF4-FFF2-40B4-BE49-F238E27FC236}">
              <a16:creationId xmlns="" xmlns:a16="http://schemas.microsoft.com/office/drawing/2014/main" id="{00000000-0008-0000-0300-00004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14" name="Text Box 831">
          <a:extLst>
            <a:ext uri="{FF2B5EF4-FFF2-40B4-BE49-F238E27FC236}">
              <a16:creationId xmlns="" xmlns:a16="http://schemas.microsoft.com/office/drawing/2014/main" id="{00000000-0008-0000-0300-00004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15" name="Text Box 832">
          <a:extLst>
            <a:ext uri="{FF2B5EF4-FFF2-40B4-BE49-F238E27FC236}">
              <a16:creationId xmlns="" xmlns:a16="http://schemas.microsoft.com/office/drawing/2014/main" id="{00000000-0008-0000-0300-00004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16" name="Text Box 833">
          <a:extLst>
            <a:ext uri="{FF2B5EF4-FFF2-40B4-BE49-F238E27FC236}">
              <a16:creationId xmlns="" xmlns:a16="http://schemas.microsoft.com/office/drawing/2014/main" id="{00000000-0008-0000-0300-00004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17" name="Text Box 834">
          <a:extLst>
            <a:ext uri="{FF2B5EF4-FFF2-40B4-BE49-F238E27FC236}">
              <a16:creationId xmlns="" xmlns:a16="http://schemas.microsoft.com/office/drawing/2014/main" id="{00000000-0008-0000-0300-00004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18" name="Text Box 835">
          <a:extLst>
            <a:ext uri="{FF2B5EF4-FFF2-40B4-BE49-F238E27FC236}">
              <a16:creationId xmlns="" xmlns:a16="http://schemas.microsoft.com/office/drawing/2014/main" id="{00000000-0008-0000-0300-00004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19" name="Text Box 836">
          <a:extLst>
            <a:ext uri="{FF2B5EF4-FFF2-40B4-BE49-F238E27FC236}">
              <a16:creationId xmlns="" xmlns:a16="http://schemas.microsoft.com/office/drawing/2014/main" id="{00000000-0008-0000-0300-00004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20" name="Text Box 837">
          <a:extLst>
            <a:ext uri="{FF2B5EF4-FFF2-40B4-BE49-F238E27FC236}">
              <a16:creationId xmlns="" xmlns:a16="http://schemas.microsoft.com/office/drawing/2014/main" id="{00000000-0008-0000-0300-00004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21" name="Text Box 838">
          <a:extLst>
            <a:ext uri="{FF2B5EF4-FFF2-40B4-BE49-F238E27FC236}">
              <a16:creationId xmlns="" xmlns:a16="http://schemas.microsoft.com/office/drawing/2014/main" id="{00000000-0008-0000-0300-00004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22" name="Text Box 839">
          <a:extLst>
            <a:ext uri="{FF2B5EF4-FFF2-40B4-BE49-F238E27FC236}">
              <a16:creationId xmlns="" xmlns:a16="http://schemas.microsoft.com/office/drawing/2014/main" id="{00000000-0008-0000-0300-00004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23" name="Text Box 840">
          <a:extLst>
            <a:ext uri="{FF2B5EF4-FFF2-40B4-BE49-F238E27FC236}">
              <a16:creationId xmlns="" xmlns:a16="http://schemas.microsoft.com/office/drawing/2014/main" id="{00000000-0008-0000-0300-00004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24" name="Text Box 841">
          <a:extLst>
            <a:ext uri="{FF2B5EF4-FFF2-40B4-BE49-F238E27FC236}">
              <a16:creationId xmlns="" xmlns:a16="http://schemas.microsoft.com/office/drawing/2014/main" id="{00000000-0008-0000-0300-00004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25" name="Text Box 842">
          <a:extLst>
            <a:ext uri="{FF2B5EF4-FFF2-40B4-BE49-F238E27FC236}">
              <a16:creationId xmlns="" xmlns:a16="http://schemas.microsoft.com/office/drawing/2014/main" id="{00000000-0008-0000-0300-00004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26" name="Text Box 843">
          <a:extLst>
            <a:ext uri="{FF2B5EF4-FFF2-40B4-BE49-F238E27FC236}">
              <a16:creationId xmlns="" xmlns:a16="http://schemas.microsoft.com/office/drawing/2014/main" id="{00000000-0008-0000-0300-00004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27" name="Text Box 844">
          <a:extLst>
            <a:ext uri="{FF2B5EF4-FFF2-40B4-BE49-F238E27FC236}">
              <a16:creationId xmlns="" xmlns:a16="http://schemas.microsoft.com/office/drawing/2014/main" id="{00000000-0008-0000-0300-00004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28" name="Text Box 845">
          <a:extLst>
            <a:ext uri="{FF2B5EF4-FFF2-40B4-BE49-F238E27FC236}">
              <a16:creationId xmlns="" xmlns:a16="http://schemas.microsoft.com/office/drawing/2014/main" id="{00000000-0008-0000-0300-00005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29" name="Text Box 846">
          <a:extLst>
            <a:ext uri="{FF2B5EF4-FFF2-40B4-BE49-F238E27FC236}">
              <a16:creationId xmlns="" xmlns:a16="http://schemas.microsoft.com/office/drawing/2014/main" id="{00000000-0008-0000-0300-00005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30" name="Text Box 847">
          <a:extLst>
            <a:ext uri="{FF2B5EF4-FFF2-40B4-BE49-F238E27FC236}">
              <a16:creationId xmlns="" xmlns:a16="http://schemas.microsoft.com/office/drawing/2014/main" id="{00000000-0008-0000-0300-00005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31" name="Text Box 848">
          <a:extLst>
            <a:ext uri="{FF2B5EF4-FFF2-40B4-BE49-F238E27FC236}">
              <a16:creationId xmlns="" xmlns:a16="http://schemas.microsoft.com/office/drawing/2014/main" id="{00000000-0008-0000-0300-00005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32" name="Text Box 849">
          <a:extLst>
            <a:ext uri="{FF2B5EF4-FFF2-40B4-BE49-F238E27FC236}">
              <a16:creationId xmlns="" xmlns:a16="http://schemas.microsoft.com/office/drawing/2014/main" id="{00000000-0008-0000-0300-00005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33" name="Text Box 850">
          <a:extLst>
            <a:ext uri="{FF2B5EF4-FFF2-40B4-BE49-F238E27FC236}">
              <a16:creationId xmlns="" xmlns:a16="http://schemas.microsoft.com/office/drawing/2014/main" id="{00000000-0008-0000-0300-00005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34" name="Text Box 851">
          <a:extLst>
            <a:ext uri="{FF2B5EF4-FFF2-40B4-BE49-F238E27FC236}">
              <a16:creationId xmlns="" xmlns:a16="http://schemas.microsoft.com/office/drawing/2014/main" id="{00000000-0008-0000-0300-00005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35" name="Text Box 852">
          <a:extLst>
            <a:ext uri="{FF2B5EF4-FFF2-40B4-BE49-F238E27FC236}">
              <a16:creationId xmlns="" xmlns:a16="http://schemas.microsoft.com/office/drawing/2014/main" id="{00000000-0008-0000-0300-00005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36" name="Text Box 853">
          <a:extLst>
            <a:ext uri="{FF2B5EF4-FFF2-40B4-BE49-F238E27FC236}">
              <a16:creationId xmlns="" xmlns:a16="http://schemas.microsoft.com/office/drawing/2014/main" id="{00000000-0008-0000-0300-00005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37" name="Text Box 854">
          <a:extLst>
            <a:ext uri="{FF2B5EF4-FFF2-40B4-BE49-F238E27FC236}">
              <a16:creationId xmlns="" xmlns:a16="http://schemas.microsoft.com/office/drawing/2014/main" id="{00000000-0008-0000-0300-00005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38" name="Text Box 855">
          <a:extLst>
            <a:ext uri="{FF2B5EF4-FFF2-40B4-BE49-F238E27FC236}">
              <a16:creationId xmlns="" xmlns:a16="http://schemas.microsoft.com/office/drawing/2014/main" id="{00000000-0008-0000-0300-00005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39" name="Text Box 856">
          <a:extLst>
            <a:ext uri="{FF2B5EF4-FFF2-40B4-BE49-F238E27FC236}">
              <a16:creationId xmlns="" xmlns:a16="http://schemas.microsoft.com/office/drawing/2014/main" id="{00000000-0008-0000-0300-00005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40" name="Text Box 857">
          <a:extLst>
            <a:ext uri="{FF2B5EF4-FFF2-40B4-BE49-F238E27FC236}">
              <a16:creationId xmlns="" xmlns:a16="http://schemas.microsoft.com/office/drawing/2014/main" id="{00000000-0008-0000-0300-00005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41" name="Text Box 858">
          <a:extLst>
            <a:ext uri="{FF2B5EF4-FFF2-40B4-BE49-F238E27FC236}">
              <a16:creationId xmlns="" xmlns:a16="http://schemas.microsoft.com/office/drawing/2014/main" id="{00000000-0008-0000-0300-00005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42" name="Text Box 859">
          <a:extLst>
            <a:ext uri="{FF2B5EF4-FFF2-40B4-BE49-F238E27FC236}">
              <a16:creationId xmlns="" xmlns:a16="http://schemas.microsoft.com/office/drawing/2014/main" id="{00000000-0008-0000-0300-00005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43" name="Text Box 860">
          <a:extLst>
            <a:ext uri="{FF2B5EF4-FFF2-40B4-BE49-F238E27FC236}">
              <a16:creationId xmlns="" xmlns:a16="http://schemas.microsoft.com/office/drawing/2014/main" id="{00000000-0008-0000-0300-00005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44" name="Text Box 861">
          <a:extLst>
            <a:ext uri="{FF2B5EF4-FFF2-40B4-BE49-F238E27FC236}">
              <a16:creationId xmlns="" xmlns:a16="http://schemas.microsoft.com/office/drawing/2014/main" id="{00000000-0008-0000-0300-00006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45" name="Text Box 862">
          <a:extLst>
            <a:ext uri="{FF2B5EF4-FFF2-40B4-BE49-F238E27FC236}">
              <a16:creationId xmlns="" xmlns:a16="http://schemas.microsoft.com/office/drawing/2014/main" id="{00000000-0008-0000-0300-00006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46" name="Text Box 863">
          <a:extLst>
            <a:ext uri="{FF2B5EF4-FFF2-40B4-BE49-F238E27FC236}">
              <a16:creationId xmlns="" xmlns:a16="http://schemas.microsoft.com/office/drawing/2014/main" id="{00000000-0008-0000-0300-00006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47" name="Text Box 864">
          <a:extLst>
            <a:ext uri="{FF2B5EF4-FFF2-40B4-BE49-F238E27FC236}">
              <a16:creationId xmlns="" xmlns:a16="http://schemas.microsoft.com/office/drawing/2014/main" id="{00000000-0008-0000-0300-00006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48" name="Text Box 865">
          <a:extLst>
            <a:ext uri="{FF2B5EF4-FFF2-40B4-BE49-F238E27FC236}">
              <a16:creationId xmlns="" xmlns:a16="http://schemas.microsoft.com/office/drawing/2014/main" id="{00000000-0008-0000-0300-00006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49" name="Text Box 866">
          <a:extLst>
            <a:ext uri="{FF2B5EF4-FFF2-40B4-BE49-F238E27FC236}">
              <a16:creationId xmlns="" xmlns:a16="http://schemas.microsoft.com/office/drawing/2014/main" id="{00000000-0008-0000-0300-00006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50" name="Text Box 867">
          <a:extLst>
            <a:ext uri="{FF2B5EF4-FFF2-40B4-BE49-F238E27FC236}">
              <a16:creationId xmlns="" xmlns:a16="http://schemas.microsoft.com/office/drawing/2014/main" id="{00000000-0008-0000-0300-00006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51" name="Text Box 868">
          <a:extLst>
            <a:ext uri="{FF2B5EF4-FFF2-40B4-BE49-F238E27FC236}">
              <a16:creationId xmlns="" xmlns:a16="http://schemas.microsoft.com/office/drawing/2014/main" id="{00000000-0008-0000-0300-00006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52" name="Text Box 869">
          <a:extLst>
            <a:ext uri="{FF2B5EF4-FFF2-40B4-BE49-F238E27FC236}">
              <a16:creationId xmlns="" xmlns:a16="http://schemas.microsoft.com/office/drawing/2014/main" id="{00000000-0008-0000-0300-00006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53" name="Text Box 870">
          <a:extLst>
            <a:ext uri="{FF2B5EF4-FFF2-40B4-BE49-F238E27FC236}">
              <a16:creationId xmlns="" xmlns:a16="http://schemas.microsoft.com/office/drawing/2014/main" id="{00000000-0008-0000-0300-00006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54" name="Text Box 871">
          <a:extLst>
            <a:ext uri="{FF2B5EF4-FFF2-40B4-BE49-F238E27FC236}">
              <a16:creationId xmlns="" xmlns:a16="http://schemas.microsoft.com/office/drawing/2014/main" id="{00000000-0008-0000-0300-00006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55" name="Text Box 872">
          <a:extLst>
            <a:ext uri="{FF2B5EF4-FFF2-40B4-BE49-F238E27FC236}">
              <a16:creationId xmlns="" xmlns:a16="http://schemas.microsoft.com/office/drawing/2014/main" id="{00000000-0008-0000-0300-00006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56" name="Text Box 873">
          <a:extLst>
            <a:ext uri="{FF2B5EF4-FFF2-40B4-BE49-F238E27FC236}">
              <a16:creationId xmlns="" xmlns:a16="http://schemas.microsoft.com/office/drawing/2014/main" id="{00000000-0008-0000-0300-00006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57" name="Text Box 874">
          <a:extLst>
            <a:ext uri="{FF2B5EF4-FFF2-40B4-BE49-F238E27FC236}">
              <a16:creationId xmlns="" xmlns:a16="http://schemas.microsoft.com/office/drawing/2014/main" id="{00000000-0008-0000-0300-00006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58" name="Text Box 875">
          <a:extLst>
            <a:ext uri="{FF2B5EF4-FFF2-40B4-BE49-F238E27FC236}">
              <a16:creationId xmlns="" xmlns:a16="http://schemas.microsoft.com/office/drawing/2014/main" id="{00000000-0008-0000-0300-00006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59" name="Text Box 876">
          <a:extLst>
            <a:ext uri="{FF2B5EF4-FFF2-40B4-BE49-F238E27FC236}">
              <a16:creationId xmlns="" xmlns:a16="http://schemas.microsoft.com/office/drawing/2014/main" id="{00000000-0008-0000-0300-00006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60" name="Text Box 877">
          <a:extLst>
            <a:ext uri="{FF2B5EF4-FFF2-40B4-BE49-F238E27FC236}">
              <a16:creationId xmlns="" xmlns:a16="http://schemas.microsoft.com/office/drawing/2014/main" id="{00000000-0008-0000-0300-00007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61" name="Text Box 878">
          <a:extLst>
            <a:ext uri="{FF2B5EF4-FFF2-40B4-BE49-F238E27FC236}">
              <a16:creationId xmlns="" xmlns:a16="http://schemas.microsoft.com/office/drawing/2014/main" id="{00000000-0008-0000-0300-00007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62" name="Text Box 879">
          <a:extLst>
            <a:ext uri="{FF2B5EF4-FFF2-40B4-BE49-F238E27FC236}">
              <a16:creationId xmlns="" xmlns:a16="http://schemas.microsoft.com/office/drawing/2014/main" id="{00000000-0008-0000-0300-00007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63" name="Text Box 880">
          <a:extLst>
            <a:ext uri="{FF2B5EF4-FFF2-40B4-BE49-F238E27FC236}">
              <a16:creationId xmlns="" xmlns:a16="http://schemas.microsoft.com/office/drawing/2014/main" id="{00000000-0008-0000-0300-00007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64" name="Text Box 881">
          <a:extLst>
            <a:ext uri="{FF2B5EF4-FFF2-40B4-BE49-F238E27FC236}">
              <a16:creationId xmlns="" xmlns:a16="http://schemas.microsoft.com/office/drawing/2014/main" id="{00000000-0008-0000-0300-00007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65" name="Text Box 882">
          <a:extLst>
            <a:ext uri="{FF2B5EF4-FFF2-40B4-BE49-F238E27FC236}">
              <a16:creationId xmlns="" xmlns:a16="http://schemas.microsoft.com/office/drawing/2014/main" id="{00000000-0008-0000-0300-00007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66" name="Text Box 883">
          <a:extLst>
            <a:ext uri="{FF2B5EF4-FFF2-40B4-BE49-F238E27FC236}">
              <a16:creationId xmlns="" xmlns:a16="http://schemas.microsoft.com/office/drawing/2014/main" id="{00000000-0008-0000-0300-00007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67" name="Text Box 884">
          <a:extLst>
            <a:ext uri="{FF2B5EF4-FFF2-40B4-BE49-F238E27FC236}">
              <a16:creationId xmlns="" xmlns:a16="http://schemas.microsoft.com/office/drawing/2014/main" id="{00000000-0008-0000-0300-00007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68" name="Text Box 885">
          <a:extLst>
            <a:ext uri="{FF2B5EF4-FFF2-40B4-BE49-F238E27FC236}">
              <a16:creationId xmlns="" xmlns:a16="http://schemas.microsoft.com/office/drawing/2014/main" id="{00000000-0008-0000-0300-00007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69" name="Text Box 886">
          <a:extLst>
            <a:ext uri="{FF2B5EF4-FFF2-40B4-BE49-F238E27FC236}">
              <a16:creationId xmlns="" xmlns:a16="http://schemas.microsoft.com/office/drawing/2014/main" id="{00000000-0008-0000-0300-00007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70" name="Text Box 887">
          <a:extLst>
            <a:ext uri="{FF2B5EF4-FFF2-40B4-BE49-F238E27FC236}">
              <a16:creationId xmlns="" xmlns:a16="http://schemas.microsoft.com/office/drawing/2014/main" id="{00000000-0008-0000-0300-00007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71" name="Text Box 888">
          <a:extLst>
            <a:ext uri="{FF2B5EF4-FFF2-40B4-BE49-F238E27FC236}">
              <a16:creationId xmlns="" xmlns:a16="http://schemas.microsoft.com/office/drawing/2014/main" id="{00000000-0008-0000-0300-00007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72" name="Text Box 889">
          <a:extLst>
            <a:ext uri="{FF2B5EF4-FFF2-40B4-BE49-F238E27FC236}">
              <a16:creationId xmlns="" xmlns:a16="http://schemas.microsoft.com/office/drawing/2014/main" id="{00000000-0008-0000-0300-00007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73" name="Text Box 890">
          <a:extLst>
            <a:ext uri="{FF2B5EF4-FFF2-40B4-BE49-F238E27FC236}">
              <a16:creationId xmlns="" xmlns:a16="http://schemas.microsoft.com/office/drawing/2014/main" id="{00000000-0008-0000-0300-00007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74" name="Text Box 891">
          <a:extLst>
            <a:ext uri="{FF2B5EF4-FFF2-40B4-BE49-F238E27FC236}">
              <a16:creationId xmlns="" xmlns:a16="http://schemas.microsoft.com/office/drawing/2014/main" id="{00000000-0008-0000-0300-00007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75" name="Text Box 892">
          <a:extLst>
            <a:ext uri="{FF2B5EF4-FFF2-40B4-BE49-F238E27FC236}">
              <a16:creationId xmlns="" xmlns:a16="http://schemas.microsoft.com/office/drawing/2014/main" id="{00000000-0008-0000-0300-00007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76" name="Text Box 893">
          <a:extLst>
            <a:ext uri="{FF2B5EF4-FFF2-40B4-BE49-F238E27FC236}">
              <a16:creationId xmlns="" xmlns:a16="http://schemas.microsoft.com/office/drawing/2014/main" id="{00000000-0008-0000-0300-00008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77" name="Text Box 894">
          <a:extLst>
            <a:ext uri="{FF2B5EF4-FFF2-40B4-BE49-F238E27FC236}">
              <a16:creationId xmlns="" xmlns:a16="http://schemas.microsoft.com/office/drawing/2014/main" id="{00000000-0008-0000-0300-00008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78" name="Text Box 895">
          <a:extLst>
            <a:ext uri="{FF2B5EF4-FFF2-40B4-BE49-F238E27FC236}">
              <a16:creationId xmlns="" xmlns:a16="http://schemas.microsoft.com/office/drawing/2014/main" id="{00000000-0008-0000-0300-00008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79" name="Text Box 896">
          <a:extLst>
            <a:ext uri="{FF2B5EF4-FFF2-40B4-BE49-F238E27FC236}">
              <a16:creationId xmlns="" xmlns:a16="http://schemas.microsoft.com/office/drawing/2014/main" id="{00000000-0008-0000-0300-00008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80" name="Text Box 897">
          <a:extLst>
            <a:ext uri="{FF2B5EF4-FFF2-40B4-BE49-F238E27FC236}">
              <a16:creationId xmlns="" xmlns:a16="http://schemas.microsoft.com/office/drawing/2014/main" id="{00000000-0008-0000-0300-00008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81" name="Text Box 898">
          <a:extLst>
            <a:ext uri="{FF2B5EF4-FFF2-40B4-BE49-F238E27FC236}">
              <a16:creationId xmlns="" xmlns:a16="http://schemas.microsoft.com/office/drawing/2014/main" id="{00000000-0008-0000-0300-00008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82" name="Text Box 899">
          <a:extLst>
            <a:ext uri="{FF2B5EF4-FFF2-40B4-BE49-F238E27FC236}">
              <a16:creationId xmlns="" xmlns:a16="http://schemas.microsoft.com/office/drawing/2014/main" id="{00000000-0008-0000-0300-00008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83" name="Text Box 900">
          <a:extLst>
            <a:ext uri="{FF2B5EF4-FFF2-40B4-BE49-F238E27FC236}">
              <a16:creationId xmlns="" xmlns:a16="http://schemas.microsoft.com/office/drawing/2014/main" id="{00000000-0008-0000-0300-00008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84" name="Text Box 901">
          <a:extLst>
            <a:ext uri="{FF2B5EF4-FFF2-40B4-BE49-F238E27FC236}">
              <a16:creationId xmlns="" xmlns:a16="http://schemas.microsoft.com/office/drawing/2014/main" id="{00000000-0008-0000-0300-00008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85" name="Text Box 902">
          <a:extLst>
            <a:ext uri="{FF2B5EF4-FFF2-40B4-BE49-F238E27FC236}">
              <a16:creationId xmlns="" xmlns:a16="http://schemas.microsoft.com/office/drawing/2014/main" id="{00000000-0008-0000-0300-00008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86" name="Text Box 903">
          <a:extLst>
            <a:ext uri="{FF2B5EF4-FFF2-40B4-BE49-F238E27FC236}">
              <a16:creationId xmlns="" xmlns:a16="http://schemas.microsoft.com/office/drawing/2014/main" id="{00000000-0008-0000-0300-00008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87" name="Text Box 904">
          <a:extLst>
            <a:ext uri="{FF2B5EF4-FFF2-40B4-BE49-F238E27FC236}">
              <a16:creationId xmlns="" xmlns:a16="http://schemas.microsoft.com/office/drawing/2014/main" id="{00000000-0008-0000-0300-00008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88" name="Text Box 905">
          <a:extLst>
            <a:ext uri="{FF2B5EF4-FFF2-40B4-BE49-F238E27FC236}">
              <a16:creationId xmlns="" xmlns:a16="http://schemas.microsoft.com/office/drawing/2014/main" id="{00000000-0008-0000-0300-00008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89" name="Text Box 906">
          <a:extLst>
            <a:ext uri="{FF2B5EF4-FFF2-40B4-BE49-F238E27FC236}">
              <a16:creationId xmlns="" xmlns:a16="http://schemas.microsoft.com/office/drawing/2014/main" id="{00000000-0008-0000-0300-00008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90" name="Text Box 907">
          <a:extLst>
            <a:ext uri="{FF2B5EF4-FFF2-40B4-BE49-F238E27FC236}">
              <a16:creationId xmlns="" xmlns:a16="http://schemas.microsoft.com/office/drawing/2014/main" id="{00000000-0008-0000-0300-00008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91" name="Text Box 908">
          <a:extLst>
            <a:ext uri="{FF2B5EF4-FFF2-40B4-BE49-F238E27FC236}">
              <a16:creationId xmlns="" xmlns:a16="http://schemas.microsoft.com/office/drawing/2014/main" id="{00000000-0008-0000-0300-00008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92" name="Text Box 909">
          <a:extLst>
            <a:ext uri="{FF2B5EF4-FFF2-40B4-BE49-F238E27FC236}">
              <a16:creationId xmlns="" xmlns:a16="http://schemas.microsoft.com/office/drawing/2014/main" id="{00000000-0008-0000-0300-00009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93" name="Text Box 910">
          <a:extLst>
            <a:ext uri="{FF2B5EF4-FFF2-40B4-BE49-F238E27FC236}">
              <a16:creationId xmlns="" xmlns:a16="http://schemas.microsoft.com/office/drawing/2014/main" id="{00000000-0008-0000-0300-00009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94" name="Text Box 911">
          <a:extLst>
            <a:ext uri="{FF2B5EF4-FFF2-40B4-BE49-F238E27FC236}">
              <a16:creationId xmlns="" xmlns:a16="http://schemas.microsoft.com/office/drawing/2014/main" id="{00000000-0008-0000-0300-00009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95" name="Text Box 912">
          <a:extLst>
            <a:ext uri="{FF2B5EF4-FFF2-40B4-BE49-F238E27FC236}">
              <a16:creationId xmlns="" xmlns:a16="http://schemas.microsoft.com/office/drawing/2014/main" id="{00000000-0008-0000-0300-00009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96" name="Text Box 913">
          <a:extLst>
            <a:ext uri="{FF2B5EF4-FFF2-40B4-BE49-F238E27FC236}">
              <a16:creationId xmlns="" xmlns:a16="http://schemas.microsoft.com/office/drawing/2014/main" id="{00000000-0008-0000-0300-00009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97" name="Text Box 914">
          <a:extLst>
            <a:ext uri="{FF2B5EF4-FFF2-40B4-BE49-F238E27FC236}">
              <a16:creationId xmlns="" xmlns:a16="http://schemas.microsoft.com/office/drawing/2014/main" id="{00000000-0008-0000-0300-00009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198" name="Text Box 915">
          <a:extLst>
            <a:ext uri="{FF2B5EF4-FFF2-40B4-BE49-F238E27FC236}">
              <a16:creationId xmlns="" xmlns:a16="http://schemas.microsoft.com/office/drawing/2014/main" id="{00000000-0008-0000-0300-00009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199" name="Text Box 916">
          <a:extLst>
            <a:ext uri="{FF2B5EF4-FFF2-40B4-BE49-F238E27FC236}">
              <a16:creationId xmlns="" xmlns:a16="http://schemas.microsoft.com/office/drawing/2014/main" id="{00000000-0008-0000-0300-00009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00" name="Text Box 917">
          <a:extLst>
            <a:ext uri="{FF2B5EF4-FFF2-40B4-BE49-F238E27FC236}">
              <a16:creationId xmlns="" xmlns:a16="http://schemas.microsoft.com/office/drawing/2014/main" id="{00000000-0008-0000-0300-00009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01" name="Text Box 918">
          <a:extLst>
            <a:ext uri="{FF2B5EF4-FFF2-40B4-BE49-F238E27FC236}">
              <a16:creationId xmlns="" xmlns:a16="http://schemas.microsoft.com/office/drawing/2014/main" id="{00000000-0008-0000-0300-00009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02" name="Text Box 919">
          <a:extLst>
            <a:ext uri="{FF2B5EF4-FFF2-40B4-BE49-F238E27FC236}">
              <a16:creationId xmlns="" xmlns:a16="http://schemas.microsoft.com/office/drawing/2014/main" id="{00000000-0008-0000-0300-00009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03" name="Text Box 920">
          <a:extLst>
            <a:ext uri="{FF2B5EF4-FFF2-40B4-BE49-F238E27FC236}">
              <a16:creationId xmlns="" xmlns:a16="http://schemas.microsoft.com/office/drawing/2014/main" id="{00000000-0008-0000-0300-00009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04" name="Text Box 921">
          <a:extLst>
            <a:ext uri="{FF2B5EF4-FFF2-40B4-BE49-F238E27FC236}">
              <a16:creationId xmlns="" xmlns:a16="http://schemas.microsoft.com/office/drawing/2014/main" id="{00000000-0008-0000-0300-00009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05" name="Text Box 922">
          <a:extLst>
            <a:ext uri="{FF2B5EF4-FFF2-40B4-BE49-F238E27FC236}">
              <a16:creationId xmlns="" xmlns:a16="http://schemas.microsoft.com/office/drawing/2014/main" id="{00000000-0008-0000-0300-00009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06" name="Text Box 923">
          <a:extLst>
            <a:ext uri="{FF2B5EF4-FFF2-40B4-BE49-F238E27FC236}">
              <a16:creationId xmlns="" xmlns:a16="http://schemas.microsoft.com/office/drawing/2014/main" id="{00000000-0008-0000-0300-00009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07" name="Text Box 924">
          <a:extLst>
            <a:ext uri="{FF2B5EF4-FFF2-40B4-BE49-F238E27FC236}">
              <a16:creationId xmlns="" xmlns:a16="http://schemas.microsoft.com/office/drawing/2014/main" id="{00000000-0008-0000-0300-00009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08" name="Text Box 925">
          <a:extLst>
            <a:ext uri="{FF2B5EF4-FFF2-40B4-BE49-F238E27FC236}">
              <a16:creationId xmlns="" xmlns:a16="http://schemas.microsoft.com/office/drawing/2014/main" id="{00000000-0008-0000-0300-0000A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09" name="Text Box 926">
          <a:extLst>
            <a:ext uri="{FF2B5EF4-FFF2-40B4-BE49-F238E27FC236}">
              <a16:creationId xmlns="" xmlns:a16="http://schemas.microsoft.com/office/drawing/2014/main" id="{00000000-0008-0000-0300-0000A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10" name="Text Box 927">
          <a:extLst>
            <a:ext uri="{FF2B5EF4-FFF2-40B4-BE49-F238E27FC236}">
              <a16:creationId xmlns="" xmlns:a16="http://schemas.microsoft.com/office/drawing/2014/main" id="{00000000-0008-0000-0300-0000A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11" name="Text Box 928">
          <a:extLst>
            <a:ext uri="{FF2B5EF4-FFF2-40B4-BE49-F238E27FC236}">
              <a16:creationId xmlns="" xmlns:a16="http://schemas.microsoft.com/office/drawing/2014/main" id="{00000000-0008-0000-0300-0000A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12" name="Text Box 929">
          <a:extLst>
            <a:ext uri="{FF2B5EF4-FFF2-40B4-BE49-F238E27FC236}">
              <a16:creationId xmlns="" xmlns:a16="http://schemas.microsoft.com/office/drawing/2014/main" id="{00000000-0008-0000-0300-0000A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13" name="Text Box 930">
          <a:extLst>
            <a:ext uri="{FF2B5EF4-FFF2-40B4-BE49-F238E27FC236}">
              <a16:creationId xmlns="" xmlns:a16="http://schemas.microsoft.com/office/drawing/2014/main" id="{00000000-0008-0000-0300-0000A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14" name="Text Box 931">
          <a:extLst>
            <a:ext uri="{FF2B5EF4-FFF2-40B4-BE49-F238E27FC236}">
              <a16:creationId xmlns="" xmlns:a16="http://schemas.microsoft.com/office/drawing/2014/main" id="{00000000-0008-0000-0300-0000A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15" name="Text Box 932">
          <a:extLst>
            <a:ext uri="{FF2B5EF4-FFF2-40B4-BE49-F238E27FC236}">
              <a16:creationId xmlns="" xmlns:a16="http://schemas.microsoft.com/office/drawing/2014/main" id="{00000000-0008-0000-0300-0000A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16" name="Text Box 933">
          <a:extLst>
            <a:ext uri="{FF2B5EF4-FFF2-40B4-BE49-F238E27FC236}">
              <a16:creationId xmlns="" xmlns:a16="http://schemas.microsoft.com/office/drawing/2014/main" id="{00000000-0008-0000-0300-0000A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17" name="Text Box 934">
          <a:extLst>
            <a:ext uri="{FF2B5EF4-FFF2-40B4-BE49-F238E27FC236}">
              <a16:creationId xmlns="" xmlns:a16="http://schemas.microsoft.com/office/drawing/2014/main" id="{00000000-0008-0000-0300-0000A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18" name="Text Box 935">
          <a:extLst>
            <a:ext uri="{FF2B5EF4-FFF2-40B4-BE49-F238E27FC236}">
              <a16:creationId xmlns="" xmlns:a16="http://schemas.microsoft.com/office/drawing/2014/main" id="{00000000-0008-0000-0300-0000A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19" name="Text Box 936">
          <a:extLst>
            <a:ext uri="{FF2B5EF4-FFF2-40B4-BE49-F238E27FC236}">
              <a16:creationId xmlns="" xmlns:a16="http://schemas.microsoft.com/office/drawing/2014/main" id="{00000000-0008-0000-0300-0000A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20" name="Text Box 937">
          <a:extLst>
            <a:ext uri="{FF2B5EF4-FFF2-40B4-BE49-F238E27FC236}">
              <a16:creationId xmlns="" xmlns:a16="http://schemas.microsoft.com/office/drawing/2014/main" id="{00000000-0008-0000-0300-0000A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21" name="Text Box 938">
          <a:extLst>
            <a:ext uri="{FF2B5EF4-FFF2-40B4-BE49-F238E27FC236}">
              <a16:creationId xmlns="" xmlns:a16="http://schemas.microsoft.com/office/drawing/2014/main" id="{00000000-0008-0000-0300-0000A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22" name="Text Box 939">
          <a:extLst>
            <a:ext uri="{FF2B5EF4-FFF2-40B4-BE49-F238E27FC236}">
              <a16:creationId xmlns="" xmlns:a16="http://schemas.microsoft.com/office/drawing/2014/main" id="{00000000-0008-0000-0300-0000A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23" name="Text Box 940">
          <a:extLst>
            <a:ext uri="{FF2B5EF4-FFF2-40B4-BE49-F238E27FC236}">
              <a16:creationId xmlns="" xmlns:a16="http://schemas.microsoft.com/office/drawing/2014/main" id="{00000000-0008-0000-0300-0000A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24" name="Text Box 941">
          <a:extLst>
            <a:ext uri="{FF2B5EF4-FFF2-40B4-BE49-F238E27FC236}">
              <a16:creationId xmlns="" xmlns:a16="http://schemas.microsoft.com/office/drawing/2014/main" id="{00000000-0008-0000-0300-0000B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25" name="Text Box 942">
          <a:extLst>
            <a:ext uri="{FF2B5EF4-FFF2-40B4-BE49-F238E27FC236}">
              <a16:creationId xmlns="" xmlns:a16="http://schemas.microsoft.com/office/drawing/2014/main" id="{00000000-0008-0000-0300-0000B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26" name="Text Box 943">
          <a:extLst>
            <a:ext uri="{FF2B5EF4-FFF2-40B4-BE49-F238E27FC236}">
              <a16:creationId xmlns="" xmlns:a16="http://schemas.microsoft.com/office/drawing/2014/main" id="{00000000-0008-0000-0300-0000B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27" name="Text Box 944">
          <a:extLst>
            <a:ext uri="{FF2B5EF4-FFF2-40B4-BE49-F238E27FC236}">
              <a16:creationId xmlns="" xmlns:a16="http://schemas.microsoft.com/office/drawing/2014/main" id="{00000000-0008-0000-0300-0000B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28" name="Text Box 945">
          <a:extLst>
            <a:ext uri="{FF2B5EF4-FFF2-40B4-BE49-F238E27FC236}">
              <a16:creationId xmlns="" xmlns:a16="http://schemas.microsoft.com/office/drawing/2014/main" id="{00000000-0008-0000-0300-0000B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29" name="Text Box 946">
          <a:extLst>
            <a:ext uri="{FF2B5EF4-FFF2-40B4-BE49-F238E27FC236}">
              <a16:creationId xmlns="" xmlns:a16="http://schemas.microsoft.com/office/drawing/2014/main" id="{00000000-0008-0000-0300-0000B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30" name="Text Box 947">
          <a:extLst>
            <a:ext uri="{FF2B5EF4-FFF2-40B4-BE49-F238E27FC236}">
              <a16:creationId xmlns="" xmlns:a16="http://schemas.microsoft.com/office/drawing/2014/main" id="{00000000-0008-0000-0300-0000B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31" name="Text Box 948">
          <a:extLst>
            <a:ext uri="{FF2B5EF4-FFF2-40B4-BE49-F238E27FC236}">
              <a16:creationId xmlns="" xmlns:a16="http://schemas.microsoft.com/office/drawing/2014/main" id="{00000000-0008-0000-0300-0000B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32" name="Text Box 949">
          <a:extLst>
            <a:ext uri="{FF2B5EF4-FFF2-40B4-BE49-F238E27FC236}">
              <a16:creationId xmlns="" xmlns:a16="http://schemas.microsoft.com/office/drawing/2014/main" id="{00000000-0008-0000-0300-0000B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33" name="Text Box 950">
          <a:extLst>
            <a:ext uri="{FF2B5EF4-FFF2-40B4-BE49-F238E27FC236}">
              <a16:creationId xmlns="" xmlns:a16="http://schemas.microsoft.com/office/drawing/2014/main" id="{00000000-0008-0000-0300-0000B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34" name="Text Box 951">
          <a:extLst>
            <a:ext uri="{FF2B5EF4-FFF2-40B4-BE49-F238E27FC236}">
              <a16:creationId xmlns="" xmlns:a16="http://schemas.microsoft.com/office/drawing/2014/main" id="{00000000-0008-0000-0300-0000B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35" name="Text Box 952">
          <a:extLst>
            <a:ext uri="{FF2B5EF4-FFF2-40B4-BE49-F238E27FC236}">
              <a16:creationId xmlns="" xmlns:a16="http://schemas.microsoft.com/office/drawing/2014/main" id="{00000000-0008-0000-0300-0000B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36" name="Text Box 953">
          <a:extLst>
            <a:ext uri="{FF2B5EF4-FFF2-40B4-BE49-F238E27FC236}">
              <a16:creationId xmlns="" xmlns:a16="http://schemas.microsoft.com/office/drawing/2014/main" id="{00000000-0008-0000-0300-0000B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37" name="Text Box 954">
          <a:extLst>
            <a:ext uri="{FF2B5EF4-FFF2-40B4-BE49-F238E27FC236}">
              <a16:creationId xmlns="" xmlns:a16="http://schemas.microsoft.com/office/drawing/2014/main" id="{00000000-0008-0000-0300-0000B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38" name="Text Box 955">
          <a:extLst>
            <a:ext uri="{FF2B5EF4-FFF2-40B4-BE49-F238E27FC236}">
              <a16:creationId xmlns="" xmlns:a16="http://schemas.microsoft.com/office/drawing/2014/main" id="{00000000-0008-0000-0300-0000B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39" name="Text Box 956">
          <a:extLst>
            <a:ext uri="{FF2B5EF4-FFF2-40B4-BE49-F238E27FC236}">
              <a16:creationId xmlns="" xmlns:a16="http://schemas.microsoft.com/office/drawing/2014/main" id="{00000000-0008-0000-0300-0000B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40" name="Text Box 957">
          <a:extLst>
            <a:ext uri="{FF2B5EF4-FFF2-40B4-BE49-F238E27FC236}">
              <a16:creationId xmlns="" xmlns:a16="http://schemas.microsoft.com/office/drawing/2014/main" id="{00000000-0008-0000-0300-0000C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41" name="Text Box 958">
          <a:extLst>
            <a:ext uri="{FF2B5EF4-FFF2-40B4-BE49-F238E27FC236}">
              <a16:creationId xmlns="" xmlns:a16="http://schemas.microsoft.com/office/drawing/2014/main" id="{00000000-0008-0000-0300-0000C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42" name="Text Box 959">
          <a:extLst>
            <a:ext uri="{FF2B5EF4-FFF2-40B4-BE49-F238E27FC236}">
              <a16:creationId xmlns="" xmlns:a16="http://schemas.microsoft.com/office/drawing/2014/main" id="{00000000-0008-0000-0300-0000C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43" name="Text Box 960">
          <a:extLst>
            <a:ext uri="{FF2B5EF4-FFF2-40B4-BE49-F238E27FC236}">
              <a16:creationId xmlns="" xmlns:a16="http://schemas.microsoft.com/office/drawing/2014/main" id="{00000000-0008-0000-0300-0000C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44" name="Text Box 961">
          <a:extLst>
            <a:ext uri="{FF2B5EF4-FFF2-40B4-BE49-F238E27FC236}">
              <a16:creationId xmlns="" xmlns:a16="http://schemas.microsoft.com/office/drawing/2014/main" id="{00000000-0008-0000-0300-0000C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45" name="Text Box 962">
          <a:extLst>
            <a:ext uri="{FF2B5EF4-FFF2-40B4-BE49-F238E27FC236}">
              <a16:creationId xmlns="" xmlns:a16="http://schemas.microsoft.com/office/drawing/2014/main" id="{00000000-0008-0000-0300-0000C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46" name="Text Box 963">
          <a:extLst>
            <a:ext uri="{FF2B5EF4-FFF2-40B4-BE49-F238E27FC236}">
              <a16:creationId xmlns="" xmlns:a16="http://schemas.microsoft.com/office/drawing/2014/main" id="{00000000-0008-0000-0300-0000C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47" name="Text Box 964">
          <a:extLst>
            <a:ext uri="{FF2B5EF4-FFF2-40B4-BE49-F238E27FC236}">
              <a16:creationId xmlns="" xmlns:a16="http://schemas.microsoft.com/office/drawing/2014/main" id="{00000000-0008-0000-0300-0000C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48" name="Text Box 965">
          <a:extLst>
            <a:ext uri="{FF2B5EF4-FFF2-40B4-BE49-F238E27FC236}">
              <a16:creationId xmlns="" xmlns:a16="http://schemas.microsoft.com/office/drawing/2014/main" id="{00000000-0008-0000-0300-0000C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49" name="Text Box 966">
          <a:extLst>
            <a:ext uri="{FF2B5EF4-FFF2-40B4-BE49-F238E27FC236}">
              <a16:creationId xmlns="" xmlns:a16="http://schemas.microsoft.com/office/drawing/2014/main" id="{00000000-0008-0000-0300-0000C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50" name="Text Box 967">
          <a:extLst>
            <a:ext uri="{FF2B5EF4-FFF2-40B4-BE49-F238E27FC236}">
              <a16:creationId xmlns="" xmlns:a16="http://schemas.microsoft.com/office/drawing/2014/main" id="{00000000-0008-0000-0300-0000C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51" name="Text Box 968">
          <a:extLst>
            <a:ext uri="{FF2B5EF4-FFF2-40B4-BE49-F238E27FC236}">
              <a16:creationId xmlns="" xmlns:a16="http://schemas.microsoft.com/office/drawing/2014/main" id="{00000000-0008-0000-0300-0000C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52" name="Text Box 969">
          <a:extLst>
            <a:ext uri="{FF2B5EF4-FFF2-40B4-BE49-F238E27FC236}">
              <a16:creationId xmlns="" xmlns:a16="http://schemas.microsoft.com/office/drawing/2014/main" id="{00000000-0008-0000-0300-0000C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53" name="Text Box 970">
          <a:extLst>
            <a:ext uri="{FF2B5EF4-FFF2-40B4-BE49-F238E27FC236}">
              <a16:creationId xmlns="" xmlns:a16="http://schemas.microsoft.com/office/drawing/2014/main" id="{00000000-0008-0000-0300-0000C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54" name="Text Box 971">
          <a:extLst>
            <a:ext uri="{FF2B5EF4-FFF2-40B4-BE49-F238E27FC236}">
              <a16:creationId xmlns="" xmlns:a16="http://schemas.microsoft.com/office/drawing/2014/main" id="{00000000-0008-0000-0300-0000C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55" name="Text Box 972">
          <a:extLst>
            <a:ext uri="{FF2B5EF4-FFF2-40B4-BE49-F238E27FC236}">
              <a16:creationId xmlns="" xmlns:a16="http://schemas.microsoft.com/office/drawing/2014/main" id="{00000000-0008-0000-0300-0000C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56" name="Text Box 973">
          <a:extLst>
            <a:ext uri="{FF2B5EF4-FFF2-40B4-BE49-F238E27FC236}">
              <a16:creationId xmlns="" xmlns:a16="http://schemas.microsoft.com/office/drawing/2014/main" id="{00000000-0008-0000-0300-0000D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57" name="Text Box 974">
          <a:extLst>
            <a:ext uri="{FF2B5EF4-FFF2-40B4-BE49-F238E27FC236}">
              <a16:creationId xmlns="" xmlns:a16="http://schemas.microsoft.com/office/drawing/2014/main" id="{00000000-0008-0000-0300-0000D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58" name="Text Box 975">
          <a:extLst>
            <a:ext uri="{FF2B5EF4-FFF2-40B4-BE49-F238E27FC236}">
              <a16:creationId xmlns="" xmlns:a16="http://schemas.microsoft.com/office/drawing/2014/main" id="{00000000-0008-0000-0300-0000D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59" name="Text Box 976">
          <a:extLst>
            <a:ext uri="{FF2B5EF4-FFF2-40B4-BE49-F238E27FC236}">
              <a16:creationId xmlns="" xmlns:a16="http://schemas.microsoft.com/office/drawing/2014/main" id="{00000000-0008-0000-0300-0000D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60" name="Text Box 977">
          <a:extLst>
            <a:ext uri="{FF2B5EF4-FFF2-40B4-BE49-F238E27FC236}">
              <a16:creationId xmlns="" xmlns:a16="http://schemas.microsoft.com/office/drawing/2014/main" id="{00000000-0008-0000-0300-0000D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61" name="Text Box 978">
          <a:extLst>
            <a:ext uri="{FF2B5EF4-FFF2-40B4-BE49-F238E27FC236}">
              <a16:creationId xmlns="" xmlns:a16="http://schemas.microsoft.com/office/drawing/2014/main" id="{00000000-0008-0000-0300-0000D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62" name="Text Box 979">
          <a:extLst>
            <a:ext uri="{FF2B5EF4-FFF2-40B4-BE49-F238E27FC236}">
              <a16:creationId xmlns="" xmlns:a16="http://schemas.microsoft.com/office/drawing/2014/main" id="{00000000-0008-0000-0300-0000D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63" name="Text Box 980">
          <a:extLst>
            <a:ext uri="{FF2B5EF4-FFF2-40B4-BE49-F238E27FC236}">
              <a16:creationId xmlns="" xmlns:a16="http://schemas.microsoft.com/office/drawing/2014/main" id="{00000000-0008-0000-0300-0000D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64" name="Text Box 981">
          <a:extLst>
            <a:ext uri="{FF2B5EF4-FFF2-40B4-BE49-F238E27FC236}">
              <a16:creationId xmlns="" xmlns:a16="http://schemas.microsoft.com/office/drawing/2014/main" id="{00000000-0008-0000-0300-0000D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65" name="Text Box 982">
          <a:extLst>
            <a:ext uri="{FF2B5EF4-FFF2-40B4-BE49-F238E27FC236}">
              <a16:creationId xmlns="" xmlns:a16="http://schemas.microsoft.com/office/drawing/2014/main" id="{00000000-0008-0000-0300-0000D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66" name="Text Box 983">
          <a:extLst>
            <a:ext uri="{FF2B5EF4-FFF2-40B4-BE49-F238E27FC236}">
              <a16:creationId xmlns="" xmlns:a16="http://schemas.microsoft.com/office/drawing/2014/main" id="{00000000-0008-0000-0300-0000D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67" name="Text Box 984">
          <a:extLst>
            <a:ext uri="{FF2B5EF4-FFF2-40B4-BE49-F238E27FC236}">
              <a16:creationId xmlns="" xmlns:a16="http://schemas.microsoft.com/office/drawing/2014/main" id="{00000000-0008-0000-0300-0000D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68" name="Text Box 985">
          <a:extLst>
            <a:ext uri="{FF2B5EF4-FFF2-40B4-BE49-F238E27FC236}">
              <a16:creationId xmlns="" xmlns:a16="http://schemas.microsoft.com/office/drawing/2014/main" id="{00000000-0008-0000-0300-0000D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69" name="Text Box 986">
          <a:extLst>
            <a:ext uri="{FF2B5EF4-FFF2-40B4-BE49-F238E27FC236}">
              <a16:creationId xmlns="" xmlns:a16="http://schemas.microsoft.com/office/drawing/2014/main" id="{00000000-0008-0000-0300-0000D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70" name="Text Box 987">
          <a:extLst>
            <a:ext uri="{FF2B5EF4-FFF2-40B4-BE49-F238E27FC236}">
              <a16:creationId xmlns="" xmlns:a16="http://schemas.microsoft.com/office/drawing/2014/main" id="{00000000-0008-0000-0300-0000D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71" name="Text Box 988">
          <a:extLst>
            <a:ext uri="{FF2B5EF4-FFF2-40B4-BE49-F238E27FC236}">
              <a16:creationId xmlns="" xmlns:a16="http://schemas.microsoft.com/office/drawing/2014/main" id="{00000000-0008-0000-0300-0000D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72" name="Text Box 989">
          <a:extLst>
            <a:ext uri="{FF2B5EF4-FFF2-40B4-BE49-F238E27FC236}">
              <a16:creationId xmlns="" xmlns:a16="http://schemas.microsoft.com/office/drawing/2014/main" id="{00000000-0008-0000-0300-0000E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73" name="Text Box 990">
          <a:extLst>
            <a:ext uri="{FF2B5EF4-FFF2-40B4-BE49-F238E27FC236}">
              <a16:creationId xmlns="" xmlns:a16="http://schemas.microsoft.com/office/drawing/2014/main" id="{00000000-0008-0000-0300-0000E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74" name="Text Box 991">
          <a:extLst>
            <a:ext uri="{FF2B5EF4-FFF2-40B4-BE49-F238E27FC236}">
              <a16:creationId xmlns="" xmlns:a16="http://schemas.microsoft.com/office/drawing/2014/main" id="{00000000-0008-0000-0300-0000E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75" name="Text Box 992">
          <a:extLst>
            <a:ext uri="{FF2B5EF4-FFF2-40B4-BE49-F238E27FC236}">
              <a16:creationId xmlns="" xmlns:a16="http://schemas.microsoft.com/office/drawing/2014/main" id="{00000000-0008-0000-0300-0000E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76" name="Text Box 993">
          <a:extLst>
            <a:ext uri="{FF2B5EF4-FFF2-40B4-BE49-F238E27FC236}">
              <a16:creationId xmlns="" xmlns:a16="http://schemas.microsoft.com/office/drawing/2014/main" id="{00000000-0008-0000-0300-0000E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77" name="Text Box 994">
          <a:extLst>
            <a:ext uri="{FF2B5EF4-FFF2-40B4-BE49-F238E27FC236}">
              <a16:creationId xmlns="" xmlns:a16="http://schemas.microsoft.com/office/drawing/2014/main" id="{00000000-0008-0000-0300-0000E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78" name="Text Box 995">
          <a:extLst>
            <a:ext uri="{FF2B5EF4-FFF2-40B4-BE49-F238E27FC236}">
              <a16:creationId xmlns="" xmlns:a16="http://schemas.microsoft.com/office/drawing/2014/main" id="{00000000-0008-0000-0300-0000E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79" name="Text Box 996">
          <a:extLst>
            <a:ext uri="{FF2B5EF4-FFF2-40B4-BE49-F238E27FC236}">
              <a16:creationId xmlns="" xmlns:a16="http://schemas.microsoft.com/office/drawing/2014/main" id="{00000000-0008-0000-0300-0000E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80" name="Text Box 997">
          <a:extLst>
            <a:ext uri="{FF2B5EF4-FFF2-40B4-BE49-F238E27FC236}">
              <a16:creationId xmlns="" xmlns:a16="http://schemas.microsoft.com/office/drawing/2014/main" id="{00000000-0008-0000-0300-0000E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81" name="Text Box 998">
          <a:extLst>
            <a:ext uri="{FF2B5EF4-FFF2-40B4-BE49-F238E27FC236}">
              <a16:creationId xmlns="" xmlns:a16="http://schemas.microsoft.com/office/drawing/2014/main" id="{00000000-0008-0000-0300-0000E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82" name="Text Box 999">
          <a:extLst>
            <a:ext uri="{FF2B5EF4-FFF2-40B4-BE49-F238E27FC236}">
              <a16:creationId xmlns="" xmlns:a16="http://schemas.microsoft.com/office/drawing/2014/main" id="{00000000-0008-0000-0300-0000E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83" name="Text Box 1000">
          <a:extLst>
            <a:ext uri="{FF2B5EF4-FFF2-40B4-BE49-F238E27FC236}">
              <a16:creationId xmlns="" xmlns:a16="http://schemas.microsoft.com/office/drawing/2014/main" id="{00000000-0008-0000-0300-0000E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84" name="Text Box 1001">
          <a:extLst>
            <a:ext uri="{FF2B5EF4-FFF2-40B4-BE49-F238E27FC236}">
              <a16:creationId xmlns="" xmlns:a16="http://schemas.microsoft.com/office/drawing/2014/main" id="{00000000-0008-0000-0300-0000E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85" name="Text Box 1002">
          <a:extLst>
            <a:ext uri="{FF2B5EF4-FFF2-40B4-BE49-F238E27FC236}">
              <a16:creationId xmlns="" xmlns:a16="http://schemas.microsoft.com/office/drawing/2014/main" id="{00000000-0008-0000-0300-0000E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86" name="Text Box 1003">
          <a:extLst>
            <a:ext uri="{FF2B5EF4-FFF2-40B4-BE49-F238E27FC236}">
              <a16:creationId xmlns="" xmlns:a16="http://schemas.microsoft.com/office/drawing/2014/main" id="{00000000-0008-0000-0300-0000E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87" name="Text Box 1004">
          <a:extLst>
            <a:ext uri="{FF2B5EF4-FFF2-40B4-BE49-F238E27FC236}">
              <a16:creationId xmlns="" xmlns:a16="http://schemas.microsoft.com/office/drawing/2014/main" id="{00000000-0008-0000-0300-0000E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88" name="Text Box 1005">
          <a:extLst>
            <a:ext uri="{FF2B5EF4-FFF2-40B4-BE49-F238E27FC236}">
              <a16:creationId xmlns="" xmlns:a16="http://schemas.microsoft.com/office/drawing/2014/main" id="{00000000-0008-0000-0300-0000F0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89" name="Text Box 1006">
          <a:extLst>
            <a:ext uri="{FF2B5EF4-FFF2-40B4-BE49-F238E27FC236}">
              <a16:creationId xmlns="" xmlns:a16="http://schemas.microsoft.com/office/drawing/2014/main" id="{00000000-0008-0000-0300-0000F1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90" name="Text Box 1007">
          <a:extLst>
            <a:ext uri="{FF2B5EF4-FFF2-40B4-BE49-F238E27FC236}">
              <a16:creationId xmlns="" xmlns:a16="http://schemas.microsoft.com/office/drawing/2014/main" id="{00000000-0008-0000-0300-0000F2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91" name="Text Box 1008">
          <a:extLst>
            <a:ext uri="{FF2B5EF4-FFF2-40B4-BE49-F238E27FC236}">
              <a16:creationId xmlns="" xmlns:a16="http://schemas.microsoft.com/office/drawing/2014/main" id="{00000000-0008-0000-0300-0000F3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92" name="Text Box 1009">
          <a:extLst>
            <a:ext uri="{FF2B5EF4-FFF2-40B4-BE49-F238E27FC236}">
              <a16:creationId xmlns="" xmlns:a16="http://schemas.microsoft.com/office/drawing/2014/main" id="{00000000-0008-0000-0300-0000F4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93" name="Text Box 1010">
          <a:extLst>
            <a:ext uri="{FF2B5EF4-FFF2-40B4-BE49-F238E27FC236}">
              <a16:creationId xmlns="" xmlns:a16="http://schemas.microsoft.com/office/drawing/2014/main" id="{00000000-0008-0000-0300-0000F5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94" name="Text Box 1011">
          <a:extLst>
            <a:ext uri="{FF2B5EF4-FFF2-40B4-BE49-F238E27FC236}">
              <a16:creationId xmlns="" xmlns:a16="http://schemas.microsoft.com/office/drawing/2014/main" id="{00000000-0008-0000-0300-0000F6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95" name="Text Box 1012">
          <a:extLst>
            <a:ext uri="{FF2B5EF4-FFF2-40B4-BE49-F238E27FC236}">
              <a16:creationId xmlns="" xmlns:a16="http://schemas.microsoft.com/office/drawing/2014/main" id="{00000000-0008-0000-0300-0000F7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96" name="Text Box 1013">
          <a:extLst>
            <a:ext uri="{FF2B5EF4-FFF2-40B4-BE49-F238E27FC236}">
              <a16:creationId xmlns="" xmlns:a16="http://schemas.microsoft.com/office/drawing/2014/main" id="{00000000-0008-0000-0300-0000F8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97" name="Text Box 1014">
          <a:extLst>
            <a:ext uri="{FF2B5EF4-FFF2-40B4-BE49-F238E27FC236}">
              <a16:creationId xmlns="" xmlns:a16="http://schemas.microsoft.com/office/drawing/2014/main" id="{00000000-0008-0000-0300-0000F9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298" name="Text Box 1015">
          <a:extLst>
            <a:ext uri="{FF2B5EF4-FFF2-40B4-BE49-F238E27FC236}">
              <a16:creationId xmlns="" xmlns:a16="http://schemas.microsoft.com/office/drawing/2014/main" id="{00000000-0008-0000-0300-0000FA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299" name="Text Box 1016">
          <a:extLst>
            <a:ext uri="{FF2B5EF4-FFF2-40B4-BE49-F238E27FC236}">
              <a16:creationId xmlns="" xmlns:a16="http://schemas.microsoft.com/office/drawing/2014/main" id="{00000000-0008-0000-0300-0000FB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00" name="Text Box 1017">
          <a:extLst>
            <a:ext uri="{FF2B5EF4-FFF2-40B4-BE49-F238E27FC236}">
              <a16:creationId xmlns="" xmlns:a16="http://schemas.microsoft.com/office/drawing/2014/main" id="{00000000-0008-0000-0300-0000FC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01" name="Text Box 1018">
          <a:extLst>
            <a:ext uri="{FF2B5EF4-FFF2-40B4-BE49-F238E27FC236}">
              <a16:creationId xmlns="" xmlns:a16="http://schemas.microsoft.com/office/drawing/2014/main" id="{00000000-0008-0000-0300-0000FD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02" name="Text Box 1019">
          <a:extLst>
            <a:ext uri="{FF2B5EF4-FFF2-40B4-BE49-F238E27FC236}">
              <a16:creationId xmlns="" xmlns:a16="http://schemas.microsoft.com/office/drawing/2014/main" id="{00000000-0008-0000-0300-0000FE08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03" name="Text Box 1020">
          <a:extLst>
            <a:ext uri="{FF2B5EF4-FFF2-40B4-BE49-F238E27FC236}">
              <a16:creationId xmlns="" xmlns:a16="http://schemas.microsoft.com/office/drawing/2014/main" id="{00000000-0008-0000-0300-0000FF08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04" name="Text Box 1021">
          <a:extLst>
            <a:ext uri="{FF2B5EF4-FFF2-40B4-BE49-F238E27FC236}">
              <a16:creationId xmlns="" xmlns:a16="http://schemas.microsoft.com/office/drawing/2014/main" id="{00000000-0008-0000-0300-00000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05" name="Text Box 1022">
          <a:extLst>
            <a:ext uri="{FF2B5EF4-FFF2-40B4-BE49-F238E27FC236}">
              <a16:creationId xmlns="" xmlns:a16="http://schemas.microsoft.com/office/drawing/2014/main" id="{00000000-0008-0000-0300-00000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06" name="Text Box 1023">
          <a:extLst>
            <a:ext uri="{FF2B5EF4-FFF2-40B4-BE49-F238E27FC236}">
              <a16:creationId xmlns="" xmlns:a16="http://schemas.microsoft.com/office/drawing/2014/main" id="{00000000-0008-0000-0300-00000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07" name="Text Box 1024">
          <a:extLst>
            <a:ext uri="{FF2B5EF4-FFF2-40B4-BE49-F238E27FC236}">
              <a16:creationId xmlns="" xmlns:a16="http://schemas.microsoft.com/office/drawing/2014/main" id="{00000000-0008-0000-0300-00000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08" name="Text Box 1025">
          <a:extLst>
            <a:ext uri="{FF2B5EF4-FFF2-40B4-BE49-F238E27FC236}">
              <a16:creationId xmlns="" xmlns:a16="http://schemas.microsoft.com/office/drawing/2014/main" id="{00000000-0008-0000-0300-00000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09" name="Text Box 1026">
          <a:extLst>
            <a:ext uri="{FF2B5EF4-FFF2-40B4-BE49-F238E27FC236}">
              <a16:creationId xmlns="" xmlns:a16="http://schemas.microsoft.com/office/drawing/2014/main" id="{00000000-0008-0000-0300-00000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10" name="Text Box 1027">
          <a:extLst>
            <a:ext uri="{FF2B5EF4-FFF2-40B4-BE49-F238E27FC236}">
              <a16:creationId xmlns="" xmlns:a16="http://schemas.microsoft.com/office/drawing/2014/main" id="{00000000-0008-0000-0300-00000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11" name="Text Box 1028">
          <a:extLst>
            <a:ext uri="{FF2B5EF4-FFF2-40B4-BE49-F238E27FC236}">
              <a16:creationId xmlns="" xmlns:a16="http://schemas.microsoft.com/office/drawing/2014/main" id="{00000000-0008-0000-0300-00000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12" name="Text Box 1029">
          <a:extLst>
            <a:ext uri="{FF2B5EF4-FFF2-40B4-BE49-F238E27FC236}">
              <a16:creationId xmlns="" xmlns:a16="http://schemas.microsoft.com/office/drawing/2014/main" id="{00000000-0008-0000-0300-00000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13" name="Text Box 1030">
          <a:extLst>
            <a:ext uri="{FF2B5EF4-FFF2-40B4-BE49-F238E27FC236}">
              <a16:creationId xmlns="" xmlns:a16="http://schemas.microsoft.com/office/drawing/2014/main" id="{00000000-0008-0000-0300-00000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14" name="Text Box 1031">
          <a:extLst>
            <a:ext uri="{FF2B5EF4-FFF2-40B4-BE49-F238E27FC236}">
              <a16:creationId xmlns="" xmlns:a16="http://schemas.microsoft.com/office/drawing/2014/main" id="{00000000-0008-0000-0300-00000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15" name="Text Box 1032">
          <a:extLst>
            <a:ext uri="{FF2B5EF4-FFF2-40B4-BE49-F238E27FC236}">
              <a16:creationId xmlns="" xmlns:a16="http://schemas.microsoft.com/office/drawing/2014/main" id="{00000000-0008-0000-0300-00000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16" name="Text Box 1033">
          <a:extLst>
            <a:ext uri="{FF2B5EF4-FFF2-40B4-BE49-F238E27FC236}">
              <a16:creationId xmlns="" xmlns:a16="http://schemas.microsoft.com/office/drawing/2014/main" id="{00000000-0008-0000-0300-00000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17" name="Text Box 1034">
          <a:extLst>
            <a:ext uri="{FF2B5EF4-FFF2-40B4-BE49-F238E27FC236}">
              <a16:creationId xmlns="" xmlns:a16="http://schemas.microsoft.com/office/drawing/2014/main" id="{00000000-0008-0000-0300-00000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18" name="Text Box 1035">
          <a:extLst>
            <a:ext uri="{FF2B5EF4-FFF2-40B4-BE49-F238E27FC236}">
              <a16:creationId xmlns="" xmlns:a16="http://schemas.microsoft.com/office/drawing/2014/main" id="{00000000-0008-0000-0300-00000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19" name="Text Box 1036">
          <a:extLst>
            <a:ext uri="{FF2B5EF4-FFF2-40B4-BE49-F238E27FC236}">
              <a16:creationId xmlns="" xmlns:a16="http://schemas.microsoft.com/office/drawing/2014/main" id="{00000000-0008-0000-0300-00000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20" name="Text Box 1037">
          <a:extLst>
            <a:ext uri="{FF2B5EF4-FFF2-40B4-BE49-F238E27FC236}">
              <a16:creationId xmlns="" xmlns:a16="http://schemas.microsoft.com/office/drawing/2014/main" id="{00000000-0008-0000-0300-00001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21" name="Text Box 1038">
          <a:extLst>
            <a:ext uri="{FF2B5EF4-FFF2-40B4-BE49-F238E27FC236}">
              <a16:creationId xmlns="" xmlns:a16="http://schemas.microsoft.com/office/drawing/2014/main" id="{00000000-0008-0000-0300-00001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22" name="Text Box 1039">
          <a:extLst>
            <a:ext uri="{FF2B5EF4-FFF2-40B4-BE49-F238E27FC236}">
              <a16:creationId xmlns="" xmlns:a16="http://schemas.microsoft.com/office/drawing/2014/main" id="{00000000-0008-0000-0300-00001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23" name="Text Box 1040">
          <a:extLst>
            <a:ext uri="{FF2B5EF4-FFF2-40B4-BE49-F238E27FC236}">
              <a16:creationId xmlns="" xmlns:a16="http://schemas.microsoft.com/office/drawing/2014/main" id="{00000000-0008-0000-0300-00001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24" name="Text Box 1041">
          <a:extLst>
            <a:ext uri="{FF2B5EF4-FFF2-40B4-BE49-F238E27FC236}">
              <a16:creationId xmlns="" xmlns:a16="http://schemas.microsoft.com/office/drawing/2014/main" id="{00000000-0008-0000-0300-00001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25" name="Text Box 1042">
          <a:extLst>
            <a:ext uri="{FF2B5EF4-FFF2-40B4-BE49-F238E27FC236}">
              <a16:creationId xmlns="" xmlns:a16="http://schemas.microsoft.com/office/drawing/2014/main" id="{00000000-0008-0000-0300-00001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26" name="Text Box 1043">
          <a:extLst>
            <a:ext uri="{FF2B5EF4-FFF2-40B4-BE49-F238E27FC236}">
              <a16:creationId xmlns="" xmlns:a16="http://schemas.microsoft.com/office/drawing/2014/main" id="{00000000-0008-0000-0300-00001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27" name="Text Box 1044">
          <a:extLst>
            <a:ext uri="{FF2B5EF4-FFF2-40B4-BE49-F238E27FC236}">
              <a16:creationId xmlns="" xmlns:a16="http://schemas.microsoft.com/office/drawing/2014/main" id="{00000000-0008-0000-0300-00001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28" name="Text Box 1045">
          <a:extLst>
            <a:ext uri="{FF2B5EF4-FFF2-40B4-BE49-F238E27FC236}">
              <a16:creationId xmlns="" xmlns:a16="http://schemas.microsoft.com/office/drawing/2014/main" id="{00000000-0008-0000-0300-00001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29" name="Text Box 1046">
          <a:extLst>
            <a:ext uri="{FF2B5EF4-FFF2-40B4-BE49-F238E27FC236}">
              <a16:creationId xmlns="" xmlns:a16="http://schemas.microsoft.com/office/drawing/2014/main" id="{00000000-0008-0000-0300-00001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30" name="Text Box 1047">
          <a:extLst>
            <a:ext uri="{FF2B5EF4-FFF2-40B4-BE49-F238E27FC236}">
              <a16:creationId xmlns="" xmlns:a16="http://schemas.microsoft.com/office/drawing/2014/main" id="{00000000-0008-0000-0300-00001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31" name="Text Box 1048">
          <a:extLst>
            <a:ext uri="{FF2B5EF4-FFF2-40B4-BE49-F238E27FC236}">
              <a16:creationId xmlns="" xmlns:a16="http://schemas.microsoft.com/office/drawing/2014/main" id="{00000000-0008-0000-0300-00001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32" name="Text Box 1049">
          <a:extLst>
            <a:ext uri="{FF2B5EF4-FFF2-40B4-BE49-F238E27FC236}">
              <a16:creationId xmlns="" xmlns:a16="http://schemas.microsoft.com/office/drawing/2014/main" id="{00000000-0008-0000-0300-00001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33" name="Text Box 1050">
          <a:extLst>
            <a:ext uri="{FF2B5EF4-FFF2-40B4-BE49-F238E27FC236}">
              <a16:creationId xmlns="" xmlns:a16="http://schemas.microsoft.com/office/drawing/2014/main" id="{00000000-0008-0000-0300-00001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34" name="Text Box 1051">
          <a:extLst>
            <a:ext uri="{FF2B5EF4-FFF2-40B4-BE49-F238E27FC236}">
              <a16:creationId xmlns="" xmlns:a16="http://schemas.microsoft.com/office/drawing/2014/main" id="{00000000-0008-0000-0300-00001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35" name="Text Box 1052">
          <a:extLst>
            <a:ext uri="{FF2B5EF4-FFF2-40B4-BE49-F238E27FC236}">
              <a16:creationId xmlns="" xmlns:a16="http://schemas.microsoft.com/office/drawing/2014/main" id="{00000000-0008-0000-0300-00001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36" name="Text Box 1053">
          <a:extLst>
            <a:ext uri="{FF2B5EF4-FFF2-40B4-BE49-F238E27FC236}">
              <a16:creationId xmlns="" xmlns:a16="http://schemas.microsoft.com/office/drawing/2014/main" id="{00000000-0008-0000-0300-00002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37" name="Text Box 1054">
          <a:extLst>
            <a:ext uri="{FF2B5EF4-FFF2-40B4-BE49-F238E27FC236}">
              <a16:creationId xmlns="" xmlns:a16="http://schemas.microsoft.com/office/drawing/2014/main" id="{00000000-0008-0000-0300-00002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38" name="Text Box 1055">
          <a:extLst>
            <a:ext uri="{FF2B5EF4-FFF2-40B4-BE49-F238E27FC236}">
              <a16:creationId xmlns="" xmlns:a16="http://schemas.microsoft.com/office/drawing/2014/main" id="{00000000-0008-0000-0300-00002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39" name="Text Box 1056">
          <a:extLst>
            <a:ext uri="{FF2B5EF4-FFF2-40B4-BE49-F238E27FC236}">
              <a16:creationId xmlns="" xmlns:a16="http://schemas.microsoft.com/office/drawing/2014/main" id="{00000000-0008-0000-0300-00002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40" name="Text Box 1057">
          <a:extLst>
            <a:ext uri="{FF2B5EF4-FFF2-40B4-BE49-F238E27FC236}">
              <a16:creationId xmlns="" xmlns:a16="http://schemas.microsoft.com/office/drawing/2014/main" id="{00000000-0008-0000-0300-00002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41" name="Text Box 1058">
          <a:extLst>
            <a:ext uri="{FF2B5EF4-FFF2-40B4-BE49-F238E27FC236}">
              <a16:creationId xmlns="" xmlns:a16="http://schemas.microsoft.com/office/drawing/2014/main" id="{00000000-0008-0000-0300-00002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42" name="Text Box 1059">
          <a:extLst>
            <a:ext uri="{FF2B5EF4-FFF2-40B4-BE49-F238E27FC236}">
              <a16:creationId xmlns="" xmlns:a16="http://schemas.microsoft.com/office/drawing/2014/main" id="{00000000-0008-0000-0300-00002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43" name="Text Box 1060">
          <a:extLst>
            <a:ext uri="{FF2B5EF4-FFF2-40B4-BE49-F238E27FC236}">
              <a16:creationId xmlns="" xmlns:a16="http://schemas.microsoft.com/office/drawing/2014/main" id="{00000000-0008-0000-0300-00002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44" name="Text Box 1061">
          <a:extLst>
            <a:ext uri="{FF2B5EF4-FFF2-40B4-BE49-F238E27FC236}">
              <a16:creationId xmlns="" xmlns:a16="http://schemas.microsoft.com/office/drawing/2014/main" id="{00000000-0008-0000-0300-00002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45" name="Text Box 1062">
          <a:extLst>
            <a:ext uri="{FF2B5EF4-FFF2-40B4-BE49-F238E27FC236}">
              <a16:creationId xmlns="" xmlns:a16="http://schemas.microsoft.com/office/drawing/2014/main" id="{00000000-0008-0000-0300-00002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46" name="Text Box 1063">
          <a:extLst>
            <a:ext uri="{FF2B5EF4-FFF2-40B4-BE49-F238E27FC236}">
              <a16:creationId xmlns="" xmlns:a16="http://schemas.microsoft.com/office/drawing/2014/main" id="{00000000-0008-0000-0300-00002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47" name="Text Box 1064">
          <a:extLst>
            <a:ext uri="{FF2B5EF4-FFF2-40B4-BE49-F238E27FC236}">
              <a16:creationId xmlns="" xmlns:a16="http://schemas.microsoft.com/office/drawing/2014/main" id="{00000000-0008-0000-0300-00002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48" name="Text Box 1065">
          <a:extLst>
            <a:ext uri="{FF2B5EF4-FFF2-40B4-BE49-F238E27FC236}">
              <a16:creationId xmlns="" xmlns:a16="http://schemas.microsoft.com/office/drawing/2014/main" id="{00000000-0008-0000-0300-00002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49" name="Text Box 1066">
          <a:extLst>
            <a:ext uri="{FF2B5EF4-FFF2-40B4-BE49-F238E27FC236}">
              <a16:creationId xmlns="" xmlns:a16="http://schemas.microsoft.com/office/drawing/2014/main" id="{00000000-0008-0000-0300-00002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50" name="Text Box 1067">
          <a:extLst>
            <a:ext uri="{FF2B5EF4-FFF2-40B4-BE49-F238E27FC236}">
              <a16:creationId xmlns="" xmlns:a16="http://schemas.microsoft.com/office/drawing/2014/main" id="{00000000-0008-0000-0300-00002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51" name="Text Box 1068">
          <a:extLst>
            <a:ext uri="{FF2B5EF4-FFF2-40B4-BE49-F238E27FC236}">
              <a16:creationId xmlns="" xmlns:a16="http://schemas.microsoft.com/office/drawing/2014/main" id="{00000000-0008-0000-0300-00002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52" name="Text Box 1069">
          <a:extLst>
            <a:ext uri="{FF2B5EF4-FFF2-40B4-BE49-F238E27FC236}">
              <a16:creationId xmlns="" xmlns:a16="http://schemas.microsoft.com/office/drawing/2014/main" id="{00000000-0008-0000-0300-00003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53" name="Text Box 1070">
          <a:extLst>
            <a:ext uri="{FF2B5EF4-FFF2-40B4-BE49-F238E27FC236}">
              <a16:creationId xmlns="" xmlns:a16="http://schemas.microsoft.com/office/drawing/2014/main" id="{00000000-0008-0000-0300-00003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54" name="Text Box 1071">
          <a:extLst>
            <a:ext uri="{FF2B5EF4-FFF2-40B4-BE49-F238E27FC236}">
              <a16:creationId xmlns="" xmlns:a16="http://schemas.microsoft.com/office/drawing/2014/main" id="{00000000-0008-0000-0300-00003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55" name="Text Box 1072">
          <a:extLst>
            <a:ext uri="{FF2B5EF4-FFF2-40B4-BE49-F238E27FC236}">
              <a16:creationId xmlns="" xmlns:a16="http://schemas.microsoft.com/office/drawing/2014/main" id="{00000000-0008-0000-0300-00003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56" name="Text Box 1073">
          <a:extLst>
            <a:ext uri="{FF2B5EF4-FFF2-40B4-BE49-F238E27FC236}">
              <a16:creationId xmlns="" xmlns:a16="http://schemas.microsoft.com/office/drawing/2014/main" id="{00000000-0008-0000-0300-00003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57" name="Text Box 1074">
          <a:extLst>
            <a:ext uri="{FF2B5EF4-FFF2-40B4-BE49-F238E27FC236}">
              <a16:creationId xmlns="" xmlns:a16="http://schemas.microsoft.com/office/drawing/2014/main" id="{00000000-0008-0000-0300-00003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58" name="Text Box 1075">
          <a:extLst>
            <a:ext uri="{FF2B5EF4-FFF2-40B4-BE49-F238E27FC236}">
              <a16:creationId xmlns="" xmlns:a16="http://schemas.microsoft.com/office/drawing/2014/main" id="{00000000-0008-0000-0300-00003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59" name="Text Box 1076">
          <a:extLst>
            <a:ext uri="{FF2B5EF4-FFF2-40B4-BE49-F238E27FC236}">
              <a16:creationId xmlns="" xmlns:a16="http://schemas.microsoft.com/office/drawing/2014/main" id="{00000000-0008-0000-0300-00003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60" name="Text Box 1077">
          <a:extLst>
            <a:ext uri="{FF2B5EF4-FFF2-40B4-BE49-F238E27FC236}">
              <a16:creationId xmlns="" xmlns:a16="http://schemas.microsoft.com/office/drawing/2014/main" id="{00000000-0008-0000-0300-00003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61" name="Text Box 1078">
          <a:extLst>
            <a:ext uri="{FF2B5EF4-FFF2-40B4-BE49-F238E27FC236}">
              <a16:creationId xmlns="" xmlns:a16="http://schemas.microsoft.com/office/drawing/2014/main" id="{00000000-0008-0000-0300-00003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62" name="Text Box 1079">
          <a:extLst>
            <a:ext uri="{FF2B5EF4-FFF2-40B4-BE49-F238E27FC236}">
              <a16:creationId xmlns="" xmlns:a16="http://schemas.microsoft.com/office/drawing/2014/main" id="{00000000-0008-0000-0300-00003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63" name="Text Box 1080">
          <a:extLst>
            <a:ext uri="{FF2B5EF4-FFF2-40B4-BE49-F238E27FC236}">
              <a16:creationId xmlns="" xmlns:a16="http://schemas.microsoft.com/office/drawing/2014/main" id="{00000000-0008-0000-0300-00003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64" name="Text Box 1081">
          <a:extLst>
            <a:ext uri="{FF2B5EF4-FFF2-40B4-BE49-F238E27FC236}">
              <a16:creationId xmlns="" xmlns:a16="http://schemas.microsoft.com/office/drawing/2014/main" id="{00000000-0008-0000-0300-00003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65" name="Text Box 1082">
          <a:extLst>
            <a:ext uri="{FF2B5EF4-FFF2-40B4-BE49-F238E27FC236}">
              <a16:creationId xmlns="" xmlns:a16="http://schemas.microsoft.com/office/drawing/2014/main" id="{00000000-0008-0000-0300-00003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66" name="Text Box 1083">
          <a:extLst>
            <a:ext uri="{FF2B5EF4-FFF2-40B4-BE49-F238E27FC236}">
              <a16:creationId xmlns="" xmlns:a16="http://schemas.microsoft.com/office/drawing/2014/main" id="{00000000-0008-0000-0300-00003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67" name="Text Box 1084">
          <a:extLst>
            <a:ext uri="{FF2B5EF4-FFF2-40B4-BE49-F238E27FC236}">
              <a16:creationId xmlns="" xmlns:a16="http://schemas.microsoft.com/office/drawing/2014/main" id="{00000000-0008-0000-0300-00003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68" name="Text Box 1085">
          <a:extLst>
            <a:ext uri="{FF2B5EF4-FFF2-40B4-BE49-F238E27FC236}">
              <a16:creationId xmlns="" xmlns:a16="http://schemas.microsoft.com/office/drawing/2014/main" id="{00000000-0008-0000-0300-00004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69" name="Text Box 1086">
          <a:extLst>
            <a:ext uri="{FF2B5EF4-FFF2-40B4-BE49-F238E27FC236}">
              <a16:creationId xmlns="" xmlns:a16="http://schemas.microsoft.com/office/drawing/2014/main" id="{00000000-0008-0000-0300-00004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70" name="Text Box 1087">
          <a:extLst>
            <a:ext uri="{FF2B5EF4-FFF2-40B4-BE49-F238E27FC236}">
              <a16:creationId xmlns="" xmlns:a16="http://schemas.microsoft.com/office/drawing/2014/main" id="{00000000-0008-0000-0300-00004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71" name="Text Box 1088">
          <a:extLst>
            <a:ext uri="{FF2B5EF4-FFF2-40B4-BE49-F238E27FC236}">
              <a16:creationId xmlns="" xmlns:a16="http://schemas.microsoft.com/office/drawing/2014/main" id="{00000000-0008-0000-0300-00004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72" name="Text Box 1089">
          <a:extLst>
            <a:ext uri="{FF2B5EF4-FFF2-40B4-BE49-F238E27FC236}">
              <a16:creationId xmlns="" xmlns:a16="http://schemas.microsoft.com/office/drawing/2014/main" id="{00000000-0008-0000-0300-00004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73" name="Text Box 1090">
          <a:extLst>
            <a:ext uri="{FF2B5EF4-FFF2-40B4-BE49-F238E27FC236}">
              <a16:creationId xmlns="" xmlns:a16="http://schemas.microsoft.com/office/drawing/2014/main" id="{00000000-0008-0000-0300-00004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74" name="Text Box 1091">
          <a:extLst>
            <a:ext uri="{FF2B5EF4-FFF2-40B4-BE49-F238E27FC236}">
              <a16:creationId xmlns="" xmlns:a16="http://schemas.microsoft.com/office/drawing/2014/main" id="{00000000-0008-0000-0300-00004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75" name="Text Box 1092">
          <a:extLst>
            <a:ext uri="{FF2B5EF4-FFF2-40B4-BE49-F238E27FC236}">
              <a16:creationId xmlns="" xmlns:a16="http://schemas.microsoft.com/office/drawing/2014/main" id="{00000000-0008-0000-0300-00004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76" name="Text Box 1093">
          <a:extLst>
            <a:ext uri="{FF2B5EF4-FFF2-40B4-BE49-F238E27FC236}">
              <a16:creationId xmlns="" xmlns:a16="http://schemas.microsoft.com/office/drawing/2014/main" id="{00000000-0008-0000-0300-00004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77" name="Text Box 1094">
          <a:extLst>
            <a:ext uri="{FF2B5EF4-FFF2-40B4-BE49-F238E27FC236}">
              <a16:creationId xmlns="" xmlns:a16="http://schemas.microsoft.com/office/drawing/2014/main" id="{00000000-0008-0000-0300-00004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78" name="Text Box 1095">
          <a:extLst>
            <a:ext uri="{FF2B5EF4-FFF2-40B4-BE49-F238E27FC236}">
              <a16:creationId xmlns="" xmlns:a16="http://schemas.microsoft.com/office/drawing/2014/main" id="{00000000-0008-0000-0300-00004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79" name="Text Box 1096">
          <a:extLst>
            <a:ext uri="{FF2B5EF4-FFF2-40B4-BE49-F238E27FC236}">
              <a16:creationId xmlns="" xmlns:a16="http://schemas.microsoft.com/office/drawing/2014/main" id="{00000000-0008-0000-0300-00004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80" name="Text Box 1097">
          <a:extLst>
            <a:ext uri="{FF2B5EF4-FFF2-40B4-BE49-F238E27FC236}">
              <a16:creationId xmlns="" xmlns:a16="http://schemas.microsoft.com/office/drawing/2014/main" id="{00000000-0008-0000-0300-00004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81" name="Text Box 1098">
          <a:extLst>
            <a:ext uri="{FF2B5EF4-FFF2-40B4-BE49-F238E27FC236}">
              <a16:creationId xmlns="" xmlns:a16="http://schemas.microsoft.com/office/drawing/2014/main" id="{00000000-0008-0000-0300-00004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82" name="Text Box 1099">
          <a:extLst>
            <a:ext uri="{FF2B5EF4-FFF2-40B4-BE49-F238E27FC236}">
              <a16:creationId xmlns="" xmlns:a16="http://schemas.microsoft.com/office/drawing/2014/main" id="{00000000-0008-0000-0300-00004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83" name="Text Box 1100">
          <a:extLst>
            <a:ext uri="{FF2B5EF4-FFF2-40B4-BE49-F238E27FC236}">
              <a16:creationId xmlns="" xmlns:a16="http://schemas.microsoft.com/office/drawing/2014/main" id="{00000000-0008-0000-0300-00004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84" name="Text Box 1101">
          <a:extLst>
            <a:ext uri="{FF2B5EF4-FFF2-40B4-BE49-F238E27FC236}">
              <a16:creationId xmlns="" xmlns:a16="http://schemas.microsoft.com/office/drawing/2014/main" id="{00000000-0008-0000-0300-00005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85" name="Text Box 1102">
          <a:extLst>
            <a:ext uri="{FF2B5EF4-FFF2-40B4-BE49-F238E27FC236}">
              <a16:creationId xmlns="" xmlns:a16="http://schemas.microsoft.com/office/drawing/2014/main" id="{00000000-0008-0000-0300-00005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86" name="Text Box 1103">
          <a:extLst>
            <a:ext uri="{FF2B5EF4-FFF2-40B4-BE49-F238E27FC236}">
              <a16:creationId xmlns="" xmlns:a16="http://schemas.microsoft.com/office/drawing/2014/main" id="{00000000-0008-0000-0300-00005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87" name="Text Box 1104">
          <a:extLst>
            <a:ext uri="{FF2B5EF4-FFF2-40B4-BE49-F238E27FC236}">
              <a16:creationId xmlns="" xmlns:a16="http://schemas.microsoft.com/office/drawing/2014/main" id="{00000000-0008-0000-0300-00005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88" name="Text Box 1105">
          <a:extLst>
            <a:ext uri="{FF2B5EF4-FFF2-40B4-BE49-F238E27FC236}">
              <a16:creationId xmlns="" xmlns:a16="http://schemas.microsoft.com/office/drawing/2014/main" id="{00000000-0008-0000-0300-00005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89" name="Text Box 1106">
          <a:extLst>
            <a:ext uri="{FF2B5EF4-FFF2-40B4-BE49-F238E27FC236}">
              <a16:creationId xmlns="" xmlns:a16="http://schemas.microsoft.com/office/drawing/2014/main" id="{00000000-0008-0000-0300-00005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90" name="Text Box 1107">
          <a:extLst>
            <a:ext uri="{FF2B5EF4-FFF2-40B4-BE49-F238E27FC236}">
              <a16:creationId xmlns="" xmlns:a16="http://schemas.microsoft.com/office/drawing/2014/main" id="{00000000-0008-0000-0300-00005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91" name="Text Box 1108">
          <a:extLst>
            <a:ext uri="{FF2B5EF4-FFF2-40B4-BE49-F238E27FC236}">
              <a16:creationId xmlns="" xmlns:a16="http://schemas.microsoft.com/office/drawing/2014/main" id="{00000000-0008-0000-0300-00005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92" name="Text Box 1109">
          <a:extLst>
            <a:ext uri="{FF2B5EF4-FFF2-40B4-BE49-F238E27FC236}">
              <a16:creationId xmlns="" xmlns:a16="http://schemas.microsoft.com/office/drawing/2014/main" id="{00000000-0008-0000-0300-00005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93" name="Text Box 1110">
          <a:extLst>
            <a:ext uri="{FF2B5EF4-FFF2-40B4-BE49-F238E27FC236}">
              <a16:creationId xmlns="" xmlns:a16="http://schemas.microsoft.com/office/drawing/2014/main" id="{00000000-0008-0000-0300-00005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94" name="Text Box 1111">
          <a:extLst>
            <a:ext uri="{FF2B5EF4-FFF2-40B4-BE49-F238E27FC236}">
              <a16:creationId xmlns="" xmlns:a16="http://schemas.microsoft.com/office/drawing/2014/main" id="{00000000-0008-0000-0300-00005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95" name="Text Box 1112">
          <a:extLst>
            <a:ext uri="{FF2B5EF4-FFF2-40B4-BE49-F238E27FC236}">
              <a16:creationId xmlns="" xmlns:a16="http://schemas.microsoft.com/office/drawing/2014/main" id="{00000000-0008-0000-0300-00005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96" name="Text Box 1113">
          <a:extLst>
            <a:ext uri="{FF2B5EF4-FFF2-40B4-BE49-F238E27FC236}">
              <a16:creationId xmlns="" xmlns:a16="http://schemas.microsoft.com/office/drawing/2014/main" id="{00000000-0008-0000-0300-00005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97" name="Text Box 1114">
          <a:extLst>
            <a:ext uri="{FF2B5EF4-FFF2-40B4-BE49-F238E27FC236}">
              <a16:creationId xmlns="" xmlns:a16="http://schemas.microsoft.com/office/drawing/2014/main" id="{00000000-0008-0000-0300-00005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398" name="Text Box 1115">
          <a:extLst>
            <a:ext uri="{FF2B5EF4-FFF2-40B4-BE49-F238E27FC236}">
              <a16:creationId xmlns="" xmlns:a16="http://schemas.microsoft.com/office/drawing/2014/main" id="{00000000-0008-0000-0300-00005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399" name="Text Box 1116">
          <a:extLst>
            <a:ext uri="{FF2B5EF4-FFF2-40B4-BE49-F238E27FC236}">
              <a16:creationId xmlns="" xmlns:a16="http://schemas.microsoft.com/office/drawing/2014/main" id="{00000000-0008-0000-0300-00005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00" name="Text Box 1117">
          <a:extLst>
            <a:ext uri="{FF2B5EF4-FFF2-40B4-BE49-F238E27FC236}">
              <a16:creationId xmlns="" xmlns:a16="http://schemas.microsoft.com/office/drawing/2014/main" id="{00000000-0008-0000-0300-00006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01" name="Text Box 1118">
          <a:extLst>
            <a:ext uri="{FF2B5EF4-FFF2-40B4-BE49-F238E27FC236}">
              <a16:creationId xmlns="" xmlns:a16="http://schemas.microsoft.com/office/drawing/2014/main" id="{00000000-0008-0000-0300-00006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02" name="Text Box 1119">
          <a:extLst>
            <a:ext uri="{FF2B5EF4-FFF2-40B4-BE49-F238E27FC236}">
              <a16:creationId xmlns="" xmlns:a16="http://schemas.microsoft.com/office/drawing/2014/main" id="{00000000-0008-0000-0300-00006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03" name="Text Box 1120">
          <a:extLst>
            <a:ext uri="{FF2B5EF4-FFF2-40B4-BE49-F238E27FC236}">
              <a16:creationId xmlns="" xmlns:a16="http://schemas.microsoft.com/office/drawing/2014/main" id="{00000000-0008-0000-0300-00006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04" name="Text Box 1121">
          <a:extLst>
            <a:ext uri="{FF2B5EF4-FFF2-40B4-BE49-F238E27FC236}">
              <a16:creationId xmlns="" xmlns:a16="http://schemas.microsoft.com/office/drawing/2014/main" id="{00000000-0008-0000-0300-00006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05" name="Text Box 1122">
          <a:extLst>
            <a:ext uri="{FF2B5EF4-FFF2-40B4-BE49-F238E27FC236}">
              <a16:creationId xmlns="" xmlns:a16="http://schemas.microsoft.com/office/drawing/2014/main" id="{00000000-0008-0000-0300-00006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06" name="Text Box 1123">
          <a:extLst>
            <a:ext uri="{FF2B5EF4-FFF2-40B4-BE49-F238E27FC236}">
              <a16:creationId xmlns="" xmlns:a16="http://schemas.microsoft.com/office/drawing/2014/main" id="{00000000-0008-0000-0300-00006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07" name="Text Box 1124">
          <a:extLst>
            <a:ext uri="{FF2B5EF4-FFF2-40B4-BE49-F238E27FC236}">
              <a16:creationId xmlns="" xmlns:a16="http://schemas.microsoft.com/office/drawing/2014/main" id="{00000000-0008-0000-0300-00006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08" name="Text Box 1125">
          <a:extLst>
            <a:ext uri="{FF2B5EF4-FFF2-40B4-BE49-F238E27FC236}">
              <a16:creationId xmlns="" xmlns:a16="http://schemas.microsoft.com/office/drawing/2014/main" id="{00000000-0008-0000-0300-00006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09" name="Text Box 1126">
          <a:extLst>
            <a:ext uri="{FF2B5EF4-FFF2-40B4-BE49-F238E27FC236}">
              <a16:creationId xmlns="" xmlns:a16="http://schemas.microsoft.com/office/drawing/2014/main" id="{00000000-0008-0000-0300-00006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10" name="Text Box 1127">
          <a:extLst>
            <a:ext uri="{FF2B5EF4-FFF2-40B4-BE49-F238E27FC236}">
              <a16:creationId xmlns="" xmlns:a16="http://schemas.microsoft.com/office/drawing/2014/main" id="{00000000-0008-0000-0300-00006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11" name="Text Box 1128">
          <a:extLst>
            <a:ext uri="{FF2B5EF4-FFF2-40B4-BE49-F238E27FC236}">
              <a16:creationId xmlns="" xmlns:a16="http://schemas.microsoft.com/office/drawing/2014/main" id="{00000000-0008-0000-0300-00006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12" name="Text Box 1129">
          <a:extLst>
            <a:ext uri="{FF2B5EF4-FFF2-40B4-BE49-F238E27FC236}">
              <a16:creationId xmlns="" xmlns:a16="http://schemas.microsoft.com/office/drawing/2014/main" id="{00000000-0008-0000-0300-00006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13" name="Text Box 1130">
          <a:extLst>
            <a:ext uri="{FF2B5EF4-FFF2-40B4-BE49-F238E27FC236}">
              <a16:creationId xmlns="" xmlns:a16="http://schemas.microsoft.com/office/drawing/2014/main" id="{00000000-0008-0000-0300-00006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14" name="Text Box 1131">
          <a:extLst>
            <a:ext uri="{FF2B5EF4-FFF2-40B4-BE49-F238E27FC236}">
              <a16:creationId xmlns="" xmlns:a16="http://schemas.microsoft.com/office/drawing/2014/main" id="{00000000-0008-0000-0300-00006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15" name="Text Box 1132">
          <a:extLst>
            <a:ext uri="{FF2B5EF4-FFF2-40B4-BE49-F238E27FC236}">
              <a16:creationId xmlns="" xmlns:a16="http://schemas.microsoft.com/office/drawing/2014/main" id="{00000000-0008-0000-0300-00006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16" name="Text Box 1133">
          <a:extLst>
            <a:ext uri="{FF2B5EF4-FFF2-40B4-BE49-F238E27FC236}">
              <a16:creationId xmlns="" xmlns:a16="http://schemas.microsoft.com/office/drawing/2014/main" id="{00000000-0008-0000-0300-00007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17" name="Text Box 1134">
          <a:extLst>
            <a:ext uri="{FF2B5EF4-FFF2-40B4-BE49-F238E27FC236}">
              <a16:creationId xmlns="" xmlns:a16="http://schemas.microsoft.com/office/drawing/2014/main" id="{00000000-0008-0000-0300-00007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18" name="Text Box 1135">
          <a:extLst>
            <a:ext uri="{FF2B5EF4-FFF2-40B4-BE49-F238E27FC236}">
              <a16:creationId xmlns="" xmlns:a16="http://schemas.microsoft.com/office/drawing/2014/main" id="{00000000-0008-0000-0300-00007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19" name="Text Box 1136">
          <a:extLst>
            <a:ext uri="{FF2B5EF4-FFF2-40B4-BE49-F238E27FC236}">
              <a16:creationId xmlns="" xmlns:a16="http://schemas.microsoft.com/office/drawing/2014/main" id="{00000000-0008-0000-0300-00007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20" name="Text Box 1137">
          <a:extLst>
            <a:ext uri="{FF2B5EF4-FFF2-40B4-BE49-F238E27FC236}">
              <a16:creationId xmlns="" xmlns:a16="http://schemas.microsoft.com/office/drawing/2014/main" id="{00000000-0008-0000-0300-00007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21" name="Text Box 1138">
          <a:extLst>
            <a:ext uri="{FF2B5EF4-FFF2-40B4-BE49-F238E27FC236}">
              <a16:creationId xmlns="" xmlns:a16="http://schemas.microsoft.com/office/drawing/2014/main" id="{00000000-0008-0000-0300-00007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22" name="Text Box 1139">
          <a:extLst>
            <a:ext uri="{FF2B5EF4-FFF2-40B4-BE49-F238E27FC236}">
              <a16:creationId xmlns="" xmlns:a16="http://schemas.microsoft.com/office/drawing/2014/main" id="{00000000-0008-0000-0300-00007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23" name="Text Box 1140">
          <a:extLst>
            <a:ext uri="{FF2B5EF4-FFF2-40B4-BE49-F238E27FC236}">
              <a16:creationId xmlns="" xmlns:a16="http://schemas.microsoft.com/office/drawing/2014/main" id="{00000000-0008-0000-0300-00007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24" name="Text Box 1141">
          <a:extLst>
            <a:ext uri="{FF2B5EF4-FFF2-40B4-BE49-F238E27FC236}">
              <a16:creationId xmlns="" xmlns:a16="http://schemas.microsoft.com/office/drawing/2014/main" id="{00000000-0008-0000-0300-00007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25" name="Text Box 1142">
          <a:extLst>
            <a:ext uri="{FF2B5EF4-FFF2-40B4-BE49-F238E27FC236}">
              <a16:creationId xmlns="" xmlns:a16="http://schemas.microsoft.com/office/drawing/2014/main" id="{00000000-0008-0000-0300-00007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26" name="Text Box 1143">
          <a:extLst>
            <a:ext uri="{FF2B5EF4-FFF2-40B4-BE49-F238E27FC236}">
              <a16:creationId xmlns="" xmlns:a16="http://schemas.microsoft.com/office/drawing/2014/main" id="{00000000-0008-0000-0300-00007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27" name="Text Box 1144">
          <a:extLst>
            <a:ext uri="{FF2B5EF4-FFF2-40B4-BE49-F238E27FC236}">
              <a16:creationId xmlns="" xmlns:a16="http://schemas.microsoft.com/office/drawing/2014/main" id="{00000000-0008-0000-0300-00007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28" name="Text Box 1145">
          <a:extLst>
            <a:ext uri="{FF2B5EF4-FFF2-40B4-BE49-F238E27FC236}">
              <a16:creationId xmlns="" xmlns:a16="http://schemas.microsoft.com/office/drawing/2014/main" id="{00000000-0008-0000-0300-00007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29" name="Text Box 1146">
          <a:extLst>
            <a:ext uri="{FF2B5EF4-FFF2-40B4-BE49-F238E27FC236}">
              <a16:creationId xmlns="" xmlns:a16="http://schemas.microsoft.com/office/drawing/2014/main" id="{00000000-0008-0000-0300-00007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30" name="Text Box 1147">
          <a:extLst>
            <a:ext uri="{FF2B5EF4-FFF2-40B4-BE49-F238E27FC236}">
              <a16:creationId xmlns="" xmlns:a16="http://schemas.microsoft.com/office/drawing/2014/main" id="{00000000-0008-0000-0300-00007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31" name="Text Box 1148">
          <a:extLst>
            <a:ext uri="{FF2B5EF4-FFF2-40B4-BE49-F238E27FC236}">
              <a16:creationId xmlns="" xmlns:a16="http://schemas.microsoft.com/office/drawing/2014/main" id="{00000000-0008-0000-0300-00007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32" name="Text Box 1149">
          <a:extLst>
            <a:ext uri="{FF2B5EF4-FFF2-40B4-BE49-F238E27FC236}">
              <a16:creationId xmlns="" xmlns:a16="http://schemas.microsoft.com/office/drawing/2014/main" id="{00000000-0008-0000-0300-00008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33" name="Text Box 1150">
          <a:extLst>
            <a:ext uri="{FF2B5EF4-FFF2-40B4-BE49-F238E27FC236}">
              <a16:creationId xmlns="" xmlns:a16="http://schemas.microsoft.com/office/drawing/2014/main" id="{00000000-0008-0000-0300-00008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34" name="Text Box 1151">
          <a:extLst>
            <a:ext uri="{FF2B5EF4-FFF2-40B4-BE49-F238E27FC236}">
              <a16:creationId xmlns="" xmlns:a16="http://schemas.microsoft.com/office/drawing/2014/main" id="{00000000-0008-0000-0300-00008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35" name="Text Box 1152">
          <a:extLst>
            <a:ext uri="{FF2B5EF4-FFF2-40B4-BE49-F238E27FC236}">
              <a16:creationId xmlns="" xmlns:a16="http://schemas.microsoft.com/office/drawing/2014/main" id="{00000000-0008-0000-0300-00008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36" name="Text Box 1153">
          <a:extLst>
            <a:ext uri="{FF2B5EF4-FFF2-40B4-BE49-F238E27FC236}">
              <a16:creationId xmlns="" xmlns:a16="http://schemas.microsoft.com/office/drawing/2014/main" id="{00000000-0008-0000-0300-00008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37" name="Text Box 1154">
          <a:extLst>
            <a:ext uri="{FF2B5EF4-FFF2-40B4-BE49-F238E27FC236}">
              <a16:creationId xmlns="" xmlns:a16="http://schemas.microsoft.com/office/drawing/2014/main" id="{00000000-0008-0000-0300-00008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38" name="Text Box 1155">
          <a:extLst>
            <a:ext uri="{FF2B5EF4-FFF2-40B4-BE49-F238E27FC236}">
              <a16:creationId xmlns="" xmlns:a16="http://schemas.microsoft.com/office/drawing/2014/main" id="{00000000-0008-0000-0300-00008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39" name="Text Box 1156">
          <a:extLst>
            <a:ext uri="{FF2B5EF4-FFF2-40B4-BE49-F238E27FC236}">
              <a16:creationId xmlns="" xmlns:a16="http://schemas.microsoft.com/office/drawing/2014/main" id="{00000000-0008-0000-0300-00008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40" name="Text Box 1157">
          <a:extLst>
            <a:ext uri="{FF2B5EF4-FFF2-40B4-BE49-F238E27FC236}">
              <a16:creationId xmlns="" xmlns:a16="http://schemas.microsoft.com/office/drawing/2014/main" id="{00000000-0008-0000-0300-00008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41" name="Text Box 1158">
          <a:extLst>
            <a:ext uri="{FF2B5EF4-FFF2-40B4-BE49-F238E27FC236}">
              <a16:creationId xmlns="" xmlns:a16="http://schemas.microsoft.com/office/drawing/2014/main" id="{00000000-0008-0000-0300-00008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42" name="Text Box 1159">
          <a:extLst>
            <a:ext uri="{FF2B5EF4-FFF2-40B4-BE49-F238E27FC236}">
              <a16:creationId xmlns="" xmlns:a16="http://schemas.microsoft.com/office/drawing/2014/main" id="{00000000-0008-0000-0300-00008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43" name="Text Box 1160">
          <a:extLst>
            <a:ext uri="{FF2B5EF4-FFF2-40B4-BE49-F238E27FC236}">
              <a16:creationId xmlns="" xmlns:a16="http://schemas.microsoft.com/office/drawing/2014/main" id="{00000000-0008-0000-0300-00008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44" name="Text Box 1161">
          <a:extLst>
            <a:ext uri="{FF2B5EF4-FFF2-40B4-BE49-F238E27FC236}">
              <a16:creationId xmlns="" xmlns:a16="http://schemas.microsoft.com/office/drawing/2014/main" id="{00000000-0008-0000-0300-00008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45" name="Text Box 1162">
          <a:extLst>
            <a:ext uri="{FF2B5EF4-FFF2-40B4-BE49-F238E27FC236}">
              <a16:creationId xmlns="" xmlns:a16="http://schemas.microsoft.com/office/drawing/2014/main" id="{00000000-0008-0000-0300-00008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46" name="Text Box 1163">
          <a:extLst>
            <a:ext uri="{FF2B5EF4-FFF2-40B4-BE49-F238E27FC236}">
              <a16:creationId xmlns="" xmlns:a16="http://schemas.microsoft.com/office/drawing/2014/main" id="{00000000-0008-0000-0300-00008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47" name="Text Box 1164">
          <a:extLst>
            <a:ext uri="{FF2B5EF4-FFF2-40B4-BE49-F238E27FC236}">
              <a16:creationId xmlns="" xmlns:a16="http://schemas.microsoft.com/office/drawing/2014/main" id="{00000000-0008-0000-0300-00008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48" name="Text Box 1165">
          <a:extLst>
            <a:ext uri="{FF2B5EF4-FFF2-40B4-BE49-F238E27FC236}">
              <a16:creationId xmlns="" xmlns:a16="http://schemas.microsoft.com/office/drawing/2014/main" id="{00000000-0008-0000-0300-00009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49" name="Text Box 1166">
          <a:extLst>
            <a:ext uri="{FF2B5EF4-FFF2-40B4-BE49-F238E27FC236}">
              <a16:creationId xmlns="" xmlns:a16="http://schemas.microsoft.com/office/drawing/2014/main" id="{00000000-0008-0000-0300-00009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50" name="Text Box 1167">
          <a:extLst>
            <a:ext uri="{FF2B5EF4-FFF2-40B4-BE49-F238E27FC236}">
              <a16:creationId xmlns="" xmlns:a16="http://schemas.microsoft.com/office/drawing/2014/main" id="{00000000-0008-0000-0300-00009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51" name="Text Box 1168">
          <a:extLst>
            <a:ext uri="{FF2B5EF4-FFF2-40B4-BE49-F238E27FC236}">
              <a16:creationId xmlns="" xmlns:a16="http://schemas.microsoft.com/office/drawing/2014/main" id="{00000000-0008-0000-0300-00009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52" name="Text Box 1169">
          <a:extLst>
            <a:ext uri="{FF2B5EF4-FFF2-40B4-BE49-F238E27FC236}">
              <a16:creationId xmlns="" xmlns:a16="http://schemas.microsoft.com/office/drawing/2014/main" id="{00000000-0008-0000-0300-00009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53" name="Text Box 1170">
          <a:extLst>
            <a:ext uri="{FF2B5EF4-FFF2-40B4-BE49-F238E27FC236}">
              <a16:creationId xmlns="" xmlns:a16="http://schemas.microsoft.com/office/drawing/2014/main" id="{00000000-0008-0000-0300-00009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54" name="Text Box 1171">
          <a:extLst>
            <a:ext uri="{FF2B5EF4-FFF2-40B4-BE49-F238E27FC236}">
              <a16:creationId xmlns="" xmlns:a16="http://schemas.microsoft.com/office/drawing/2014/main" id="{00000000-0008-0000-0300-00009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55" name="Text Box 1172">
          <a:extLst>
            <a:ext uri="{FF2B5EF4-FFF2-40B4-BE49-F238E27FC236}">
              <a16:creationId xmlns="" xmlns:a16="http://schemas.microsoft.com/office/drawing/2014/main" id="{00000000-0008-0000-0300-00009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56" name="Text Box 1173">
          <a:extLst>
            <a:ext uri="{FF2B5EF4-FFF2-40B4-BE49-F238E27FC236}">
              <a16:creationId xmlns="" xmlns:a16="http://schemas.microsoft.com/office/drawing/2014/main" id="{00000000-0008-0000-0300-00009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57" name="Text Box 1174">
          <a:extLst>
            <a:ext uri="{FF2B5EF4-FFF2-40B4-BE49-F238E27FC236}">
              <a16:creationId xmlns="" xmlns:a16="http://schemas.microsoft.com/office/drawing/2014/main" id="{00000000-0008-0000-0300-00009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58" name="Text Box 1175">
          <a:extLst>
            <a:ext uri="{FF2B5EF4-FFF2-40B4-BE49-F238E27FC236}">
              <a16:creationId xmlns="" xmlns:a16="http://schemas.microsoft.com/office/drawing/2014/main" id="{00000000-0008-0000-0300-00009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59" name="Text Box 1176">
          <a:extLst>
            <a:ext uri="{FF2B5EF4-FFF2-40B4-BE49-F238E27FC236}">
              <a16:creationId xmlns="" xmlns:a16="http://schemas.microsoft.com/office/drawing/2014/main" id="{00000000-0008-0000-0300-00009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60" name="Text Box 1177">
          <a:extLst>
            <a:ext uri="{FF2B5EF4-FFF2-40B4-BE49-F238E27FC236}">
              <a16:creationId xmlns="" xmlns:a16="http://schemas.microsoft.com/office/drawing/2014/main" id="{00000000-0008-0000-0300-00009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61" name="Text Box 1178">
          <a:extLst>
            <a:ext uri="{FF2B5EF4-FFF2-40B4-BE49-F238E27FC236}">
              <a16:creationId xmlns="" xmlns:a16="http://schemas.microsoft.com/office/drawing/2014/main" id="{00000000-0008-0000-0300-00009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62" name="Text Box 1179">
          <a:extLst>
            <a:ext uri="{FF2B5EF4-FFF2-40B4-BE49-F238E27FC236}">
              <a16:creationId xmlns="" xmlns:a16="http://schemas.microsoft.com/office/drawing/2014/main" id="{00000000-0008-0000-0300-00009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63" name="Text Box 1180">
          <a:extLst>
            <a:ext uri="{FF2B5EF4-FFF2-40B4-BE49-F238E27FC236}">
              <a16:creationId xmlns="" xmlns:a16="http://schemas.microsoft.com/office/drawing/2014/main" id="{00000000-0008-0000-0300-00009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64" name="Text Box 1181">
          <a:extLst>
            <a:ext uri="{FF2B5EF4-FFF2-40B4-BE49-F238E27FC236}">
              <a16:creationId xmlns="" xmlns:a16="http://schemas.microsoft.com/office/drawing/2014/main" id="{00000000-0008-0000-0300-0000A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65" name="Text Box 1182">
          <a:extLst>
            <a:ext uri="{FF2B5EF4-FFF2-40B4-BE49-F238E27FC236}">
              <a16:creationId xmlns="" xmlns:a16="http://schemas.microsoft.com/office/drawing/2014/main" id="{00000000-0008-0000-0300-0000A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66" name="Text Box 1183">
          <a:extLst>
            <a:ext uri="{FF2B5EF4-FFF2-40B4-BE49-F238E27FC236}">
              <a16:creationId xmlns="" xmlns:a16="http://schemas.microsoft.com/office/drawing/2014/main" id="{00000000-0008-0000-0300-0000A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67" name="Text Box 1184">
          <a:extLst>
            <a:ext uri="{FF2B5EF4-FFF2-40B4-BE49-F238E27FC236}">
              <a16:creationId xmlns="" xmlns:a16="http://schemas.microsoft.com/office/drawing/2014/main" id="{00000000-0008-0000-0300-0000A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68" name="Text Box 1185">
          <a:extLst>
            <a:ext uri="{FF2B5EF4-FFF2-40B4-BE49-F238E27FC236}">
              <a16:creationId xmlns="" xmlns:a16="http://schemas.microsoft.com/office/drawing/2014/main" id="{00000000-0008-0000-0300-0000A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69" name="Text Box 1186">
          <a:extLst>
            <a:ext uri="{FF2B5EF4-FFF2-40B4-BE49-F238E27FC236}">
              <a16:creationId xmlns="" xmlns:a16="http://schemas.microsoft.com/office/drawing/2014/main" id="{00000000-0008-0000-0300-0000A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70" name="Text Box 1187">
          <a:extLst>
            <a:ext uri="{FF2B5EF4-FFF2-40B4-BE49-F238E27FC236}">
              <a16:creationId xmlns="" xmlns:a16="http://schemas.microsoft.com/office/drawing/2014/main" id="{00000000-0008-0000-0300-0000A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71" name="Text Box 1188">
          <a:extLst>
            <a:ext uri="{FF2B5EF4-FFF2-40B4-BE49-F238E27FC236}">
              <a16:creationId xmlns="" xmlns:a16="http://schemas.microsoft.com/office/drawing/2014/main" id="{00000000-0008-0000-0300-0000A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72" name="Text Box 1189">
          <a:extLst>
            <a:ext uri="{FF2B5EF4-FFF2-40B4-BE49-F238E27FC236}">
              <a16:creationId xmlns="" xmlns:a16="http://schemas.microsoft.com/office/drawing/2014/main" id="{00000000-0008-0000-0300-0000A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73" name="Text Box 1190">
          <a:extLst>
            <a:ext uri="{FF2B5EF4-FFF2-40B4-BE49-F238E27FC236}">
              <a16:creationId xmlns="" xmlns:a16="http://schemas.microsoft.com/office/drawing/2014/main" id="{00000000-0008-0000-0300-0000A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74" name="Text Box 1191">
          <a:extLst>
            <a:ext uri="{FF2B5EF4-FFF2-40B4-BE49-F238E27FC236}">
              <a16:creationId xmlns="" xmlns:a16="http://schemas.microsoft.com/office/drawing/2014/main" id="{00000000-0008-0000-0300-0000A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75" name="Text Box 1192">
          <a:extLst>
            <a:ext uri="{FF2B5EF4-FFF2-40B4-BE49-F238E27FC236}">
              <a16:creationId xmlns="" xmlns:a16="http://schemas.microsoft.com/office/drawing/2014/main" id="{00000000-0008-0000-0300-0000A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76" name="Text Box 1193">
          <a:extLst>
            <a:ext uri="{FF2B5EF4-FFF2-40B4-BE49-F238E27FC236}">
              <a16:creationId xmlns="" xmlns:a16="http://schemas.microsoft.com/office/drawing/2014/main" id="{00000000-0008-0000-0300-0000A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77" name="Text Box 1194">
          <a:extLst>
            <a:ext uri="{FF2B5EF4-FFF2-40B4-BE49-F238E27FC236}">
              <a16:creationId xmlns="" xmlns:a16="http://schemas.microsoft.com/office/drawing/2014/main" id="{00000000-0008-0000-0300-0000A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78" name="Text Box 1195">
          <a:extLst>
            <a:ext uri="{FF2B5EF4-FFF2-40B4-BE49-F238E27FC236}">
              <a16:creationId xmlns="" xmlns:a16="http://schemas.microsoft.com/office/drawing/2014/main" id="{00000000-0008-0000-0300-0000A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79" name="Text Box 1196">
          <a:extLst>
            <a:ext uri="{FF2B5EF4-FFF2-40B4-BE49-F238E27FC236}">
              <a16:creationId xmlns="" xmlns:a16="http://schemas.microsoft.com/office/drawing/2014/main" id="{00000000-0008-0000-0300-0000A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80" name="Text Box 1197">
          <a:extLst>
            <a:ext uri="{FF2B5EF4-FFF2-40B4-BE49-F238E27FC236}">
              <a16:creationId xmlns="" xmlns:a16="http://schemas.microsoft.com/office/drawing/2014/main" id="{00000000-0008-0000-0300-0000B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81" name="Text Box 1198">
          <a:extLst>
            <a:ext uri="{FF2B5EF4-FFF2-40B4-BE49-F238E27FC236}">
              <a16:creationId xmlns="" xmlns:a16="http://schemas.microsoft.com/office/drawing/2014/main" id="{00000000-0008-0000-0300-0000B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82" name="Text Box 1199">
          <a:extLst>
            <a:ext uri="{FF2B5EF4-FFF2-40B4-BE49-F238E27FC236}">
              <a16:creationId xmlns="" xmlns:a16="http://schemas.microsoft.com/office/drawing/2014/main" id="{00000000-0008-0000-0300-0000B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83" name="Text Box 1200">
          <a:extLst>
            <a:ext uri="{FF2B5EF4-FFF2-40B4-BE49-F238E27FC236}">
              <a16:creationId xmlns="" xmlns:a16="http://schemas.microsoft.com/office/drawing/2014/main" id="{00000000-0008-0000-0300-0000B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84" name="Text Box 1201">
          <a:extLst>
            <a:ext uri="{FF2B5EF4-FFF2-40B4-BE49-F238E27FC236}">
              <a16:creationId xmlns="" xmlns:a16="http://schemas.microsoft.com/office/drawing/2014/main" id="{00000000-0008-0000-0300-0000B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85" name="Text Box 1202">
          <a:extLst>
            <a:ext uri="{FF2B5EF4-FFF2-40B4-BE49-F238E27FC236}">
              <a16:creationId xmlns="" xmlns:a16="http://schemas.microsoft.com/office/drawing/2014/main" id="{00000000-0008-0000-0300-0000B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86" name="Text Box 1203">
          <a:extLst>
            <a:ext uri="{FF2B5EF4-FFF2-40B4-BE49-F238E27FC236}">
              <a16:creationId xmlns="" xmlns:a16="http://schemas.microsoft.com/office/drawing/2014/main" id="{00000000-0008-0000-0300-0000B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87" name="Text Box 1204">
          <a:extLst>
            <a:ext uri="{FF2B5EF4-FFF2-40B4-BE49-F238E27FC236}">
              <a16:creationId xmlns="" xmlns:a16="http://schemas.microsoft.com/office/drawing/2014/main" id="{00000000-0008-0000-0300-0000B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88" name="Text Box 1205">
          <a:extLst>
            <a:ext uri="{FF2B5EF4-FFF2-40B4-BE49-F238E27FC236}">
              <a16:creationId xmlns="" xmlns:a16="http://schemas.microsoft.com/office/drawing/2014/main" id="{00000000-0008-0000-0300-0000B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89" name="Text Box 1206">
          <a:extLst>
            <a:ext uri="{FF2B5EF4-FFF2-40B4-BE49-F238E27FC236}">
              <a16:creationId xmlns="" xmlns:a16="http://schemas.microsoft.com/office/drawing/2014/main" id="{00000000-0008-0000-0300-0000B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90" name="Text Box 1207">
          <a:extLst>
            <a:ext uri="{FF2B5EF4-FFF2-40B4-BE49-F238E27FC236}">
              <a16:creationId xmlns="" xmlns:a16="http://schemas.microsoft.com/office/drawing/2014/main" id="{00000000-0008-0000-0300-0000B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91" name="Text Box 1208">
          <a:extLst>
            <a:ext uri="{FF2B5EF4-FFF2-40B4-BE49-F238E27FC236}">
              <a16:creationId xmlns="" xmlns:a16="http://schemas.microsoft.com/office/drawing/2014/main" id="{00000000-0008-0000-0300-0000B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92" name="Text Box 1209">
          <a:extLst>
            <a:ext uri="{FF2B5EF4-FFF2-40B4-BE49-F238E27FC236}">
              <a16:creationId xmlns="" xmlns:a16="http://schemas.microsoft.com/office/drawing/2014/main" id="{00000000-0008-0000-0300-0000B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93" name="Text Box 1210">
          <a:extLst>
            <a:ext uri="{FF2B5EF4-FFF2-40B4-BE49-F238E27FC236}">
              <a16:creationId xmlns="" xmlns:a16="http://schemas.microsoft.com/office/drawing/2014/main" id="{00000000-0008-0000-0300-0000B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94" name="Text Box 1211">
          <a:extLst>
            <a:ext uri="{FF2B5EF4-FFF2-40B4-BE49-F238E27FC236}">
              <a16:creationId xmlns="" xmlns:a16="http://schemas.microsoft.com/office/drawing/2014/main" id="{00000000-0008-0000-0300-0000B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95" name="Text Box 1212">
          <a:extLst>
            <a:ext uri="{FF2B5EF4-FFF2-40B4-BE49-F238E27FC236}">
              <a16:creationId xmlns="" xmlns:a16="http://schemas.microsoft.com/office/drawing/2014/main" id="{00000000-0008-0000-0300-0000B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96" name="Text Box 1213">
          <a:extLst>
            <a:ext uri="{FF2B5EF4-FFF2-40B4-BE49-F238E27FC236}">
              <a16:creationId xmlns="" xmlns:a16="http://schemas.microsoft.com/office/drawing/2014/main" id="{00000000-0008-0000-0300-0000C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97" name="Text Box 1214">
          <a:extLst>
            <a:ext uri="{FF2B5EF4-FFF2-40B4-BE49-F238E27FC236}">
              <a16:creationId xmlns="" xmlns:a16="http://schemas.microsoft.com/office/drawing/2014/main" id="{00000000-0008-0000-0300-0000C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498" name="Text Box 1215">
          <a:extLst>
            <a:ext uri="{FF2B5EF4-FFF2-40B4-BE49-F238E27FC236}">
              <a16:creationId xmlns="" xmlns:a16="http://schemas.microsoft.com/office/drawing/2014/main" id="{00000000-0008-0000-0300-0000C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499" name="Text Box 1216">
          <a:extLst>
            <a:ext uri="{FF2B5EF4-FFF2-40B4-BE49-F238E27FC236}">
              <a16:creationId xmlns="" xmlns:a16="http://schemas.microsoft.com/office/drawing/2014/main" id="{00000000-0008-0000-0300-0000C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00" name="Text Box 1217">
          <a:extLst>
            <a:ext uri="{FF2B5EF4-FFF2-40B4-BE49-F238E27FC236}">
              <a16:creationId xmlns="" xmlns:a16="http://schemas.microsoft.com/office/drawing/2014/main" id="{00000000-0008-0000-0300-0000C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01" name="Text Box 1218">
          <a:extLst>
            <a:ext uri="{FF2B5EF4-FFF2-40B4-BE49-F238E27FC236}">
              <a16:creationId xmlns="" xmlns:a16="http://schemas.microsoft.com/office/drawing/2014/main" id="{00000000-0008-0000-0300-0000C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02" name="Text Box 1219">
          <a:extLst>
            <a:ext uri="{FF2B5EF4-FFF2-40B4-BE49-F238E27FC236}">
              <a16:creationId xmlns="" xmlns:a16="http://schemas.microsoft.com/office/drawing/2014/main" id="{00000000-0008-0000-0300-0000C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03" name="Text Box 1220">
          <a:extLst>
            <a:ext uri="{FF2B5EF4-FFF2-40B4-BE49-F238E27FC236}">
              <a16:creationId xmlns="" xmlns:a16="http://schemas.microsoft.com/office/drawing/2014/main" id="{00000000-0008-0000-0300-0000C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04" name="Text Box 1221">
          <a:extLst>
            <a:ext uri="{FF2B5EF4-FFF2-40B4-BE49-F238E27FC236}">
              <a16:creationId xmlns="" xmlns:a16="http://schemas.microsoft.com/office/drawing/2014/main" id="{00000000-0008-0000-0300-0000C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05" name="Text Box 1222">
          <a:extLst>
            <a:ext uri="{FF2B5EF4-FFF2-40B4-BE49-F238E27FC236}">
              <a16:creationId xmlns="" xmlns:a16="http://schemas.microsoft.com/office/drawing/2014/main" id="{00000000-0008-0000-0300-0000C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06" name="Text Box 1223">
          <a:extLst>
            <a:ext uri="{FF2B5EF4-FFF2-40B4-BE49-F238E27FC236}">
              <a16:creationId xmlns="" xmlns:a16="http://schemas.microsoft.com/office/drawing/2014/main" id="{00000000-0008-0000-0300-0000C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07" name="Text Box 1224">
          <a:extLst>
            <a:ext uri="{FF2B5EF4-FFF2-40B4-BE49-F238E27FC236}">
              <a16:creationId xmlns="" xmlns:a16="http://schemas.microsoft.com/office/drawing/2014/main" id="{00000000-0008-0000-0300-0000C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08" name="Text Box 1225">
          <a:extLst>
            <a:ext uri="{FF2B5EF4-FFF2-40B4-BE49-F238E27FC236}">
              <a16:creationId xmlns="" xmlns:a16="http://schemas.microsoft.com/office/drawing/2014/main" id="{00000000-0008-0000-0300-0000C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09" name="Text Box 1226">
          <a:extLst>
            <a:ext uri="{FF2B5EF4-FFF2-40B4-BE49-F238E27FC236}">
              <a16:creationId xmlns="" xmlns:a16="http://schemas.microsoft.com/office/drawing/2014/main" id="{00000000-0008-0000-0300-0000C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10" name="Text Box 1227">
          <a:extLst>
            <a:ext uri="{FF2B5EF4-FFF2-40B4-BE49-F238E27FC236}">
              <a16:creationId xmlns="" xmlns:a16="http://schemas.microsoft.com/office/drawing/2014/main" id="{00000000-0008-0000-0300-0000C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11" name="Text Box 1228">
          <a:extLst>
            <a:ext uri="{FF2B5EF4-FFF2-40B4-BE49-F238E27FC236}">
              <a16:creationId xmlns="" xmlns:a16="http://schemas.microsoft.com/office/drawing/2014/main" id="{00000000-0008-0000-0300-0000C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12" name="Text Box 1229">
          <a:extLst>
            <a:ext uri="{FF2B5EF4-FFF2-40B4-BE49-F238E27FC236}">
              <a16:creationId xmlns="" xmlns:a16="http://schemas.microsoft.com/office/drawing/2014/main" id="{00000000-0008-0000-0300-0000D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13" name="Text Box 1230">
          <a:extLst>
            <a:ext uri="{FF2B5EF4-FFF2-40B4-BE49-F238E27FC236}">
              <a16:creationId xmlns="" xmlns:a16="http://schemas.microsoft.com/office/drawing/2014/main" id="{00000000-0008-0000-0300-0000D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14" name="Text Box 1231">
          <a:extLst>
            <a:ext uri="{FF2B5EF4-FFF2-40B4-BE49-F238E27FC236}">
              <a16:creationId xmlns="" xmlns:a16="http://schemas.microsoft.com/office/drawing/2014/main" id="{00000000-0008-0000-0300-0000D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15" name="Text Box 1232">
          <a:extLst>
            <a:ext uri="{FF2B5EF4-FFF2-40B4-BE49-F238E27FC236}">
              <a16:creationId xmlns="" xmlns:a16="http://schemas.microsoft.com/office/drawing/2014/main" id="{00000000-0008-0000-0300-0000D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16" name="Text Box 1233">
          <a:extLst>
            <a:ext uri="{FF2B5EF4-FFF2-40B4-BE49-F238E27FC236}">
              <a16:creationId xmlns="" xmlns:a16="http://schemas.microsoft.com/office/drawing/2014/main" id="{00000000-0008-0000-0300-0000D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17" name="Text Box 1234">
          <a:extLst>
            <a:ext uri="{FF2B5EF4-FFF2-40B4-BE49-F238E27FC236}">
              <a16:creationId xmlns="" xmlns:a16="http://schemas.microsoft.com/office/drawing/2014/main" id="{00000000-0008-0000-0300-0000D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18" name="Text Box 1235">
          <a:extLst>
            <a:ext uri="{FF2B5EF4-FFF2-40B4-BE49-F238E27FC236}">
              <a16:creationId xmlns="" xmlns:a16="http://schemas.microsoft.com/office/drawing/2014/main" id="{00000000-0008-0000-0300-0000D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19" name="Text Box 1236">
          <a:extLst>
            <a:ext uri="{FF2B5EF4-FFF2-40B4-BE49-F238E27FC236}">
              <a16:creationId xmlns="" xmlns:a16="http://schemas.microsoft.com/office/drawing/2014/main" id="{00000000-0008-0000-0300-0000D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20" name="Text Box 1237">
          <a:extLst>
            <a:ext uri="{FF2B5EF4-FFF2-40B4-BE49-F238E27FC236}">
              <a16:creationId xmlns="" xmlns:a16="http://schemas.microsoft.com/office/drawing/2014/main" id="{00000000-0008-0000-0300-0000D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21" name="Text Box 1238">
          <a:extLst>
            <a:ext uri="{FF2B5EF4-FFF2-40B4-BE49-F238E27FC236}">
              <a16:creationId xmlns="" xmlns:a16="http://schemas.microsoft.com/office/drawing/2014/main" id="{00000000-0008-0000-0300-0000D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22" name="Text Box 1239">
          <a:extLst>
            <a:ext uri="{FF2B5EF4-FFF2-40B4-BE49-F238E27FC236}">
              <a16:creationId xmlns="" xmlns:a16="http://schemas.microsoft.com/office/drawing/2014/main" id="{00000000-0008-0000-0300-0000D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23" name="Text Box 1240">
          <a:extLst>
            <a:ext uri="{FF2B5EF4-FFF2-40B4-BE49-F238E27FC236}">
              <a16:creationId xmlns="" xmlns:a16="http://schemas.microsoft.com/office/drawing/2014/main" id="{00000000-0008-0000-0300-0000D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24" name="Text Box 1241">
          <a:extLst>
            <a:ext uri="{FF2B5EF4-FFF2-40B4-BE49-F238E27FC236}">
              <a16:creationId xmlns="" xmlns:a16="http://schemas.microsoft.com/office/drawing/2014/main" id="{00000000-0008-0000-0300-0000D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25" name="Text Box 1242">
          <a:extLst>
            <a:ext uri="{FF2B5EF4-FFF2-40B4-BE49-F238E27FC236}">
              <a16:creationId xmlns="" xmlns:a16="http://schemas.microsoft.com/office/drawing/2014/main" id="{00000000-0008-0000-0300-0000D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26" name="Text Box 1243">
          <a:extLst>
            <a:ext uri="{FF2B5EF4-FFF2-40B4-BE49-F238E27FC236}">
              <a16:creationId xmlns="" xmlns:a16="http://schemas.microsoft.com/office/drawing/2014/main" id="{00000000-0008-0000-0300-0000D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27" name="Text Box 1244">
          <a:extLst>
            <a:ext uri="{FF2B5EF4-FFF2-40B4-BE49-F238E27FC236}">
              <a16:creationId xmlns="" xmlns:a16="http://schemas.microsoft.com/office/drawing/2014/main" id="{00000000-0008-0000-0300-0000D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28" name="Text Box 1245">
          <a:extLst>
            <a:ext uri="{FF2B5EF4-FFF2-40B4-BE49-F238E27FC236}">
              <a16:creationId xmlns="" xmlns:a16="http://schemas.microsoft.com/office/drawing/2014/main" id="{00000000-0008-0000-0300-0000E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29" name="Text Box 1246">
          <a:extLst>
            <a:ext uri="{FF2B5EF4-FFF2-40B4-BE49-F238E27FC236}">
              <a16:creationId xmlns="" xmlns:a16="http://schemas.microsoft.com/office/drawing/2014/main" id="{00000000-0008-0000-0300-0000E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30" name="Text Box 1247">
          <a:extLst>
            <a:ext uri="{FF2B5EF4-FFF2-40B4-BE49-F238E27FC236}">
              <a16:creationId xmlns="" xmlns:a16="http://schemas.microsoft.com/office/drawing/2014/main" id="{00000000-0008-0000-0300-0000E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31" name="Text Box 1248">
          <a:extLst>
            <a:ext uri="{FF2B5EF4-FFF2-40B4-BE49-F238E27FC236}">
              <a16:creationId xmlns="" xmlns:a16="http://schemas.microsoft.com/office/drawing/2014/main" id="{00000000-0008-0000-0300-0000E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32" name="Text Box 1249">
          <a:extLst>
            <a:ext uri="{FF2B5EF4-FFF2-40B4-BE49-F238E27FC236}">
              <a16:creationId xmlns="" xmlns:a16="http://schemas.microsoft.com/office/drawing/2014/main" id="{00000000-0008-0000-0300-0000E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33" name="Text Box 1250">
          <a:extLst>
            <a:ext uri="{FF2B5EF4-FFF2-40B4-BE49-F238E27FC236}">
              <a16:creationId xmlns="" xmlns:a16="http://schemas.microsoft.com/office/drawing/2014/main" id="{00000000-0008-0000-0300-0000E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34" name="Text Box 1251">
          <a:extLst>
            <a:ext uri="{FF2B5EF4-FFF2-40B4-BE49-F238E27FC236}">
              <a16:creationId xmlns="" xmlns:a16="http://schemas.microsoft.com/office/drawing/2014/main" id="{00000000-0008-0000-0300-0000E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35" name="Text Box 1252">
          <a:extLst>
            <a:ext uri="{FF2B5EF4-FFF2-40B4-BE49-F238E27FC236}">
              <a16:creationId xmlns="" xmlns:a16="http://schemas.microsoft.com/office/drawing/2014/main" id="{00000000-0008-0000-0300-0000E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36" name="Text Box 1253">
          <a:extLst>
            <a:ext uri="{FF2B5EF4-FFF2-40B4-BE49-F238E27FC236}">
              <a16:creationId xmlns="" xmlns:a16="http://schemas.microsoft.com/office/drawing/2014/main" id="{00000000-0008-0000-0300-0000E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37" name="Text Box 1254">
          <a:extLst>
            <a:ext uri="{FF2B5EF4-FFF2-40B4-BE49-F238E27FC236}">
              <a16:creationId xmlns="" xmlns:a16="http://schemas.microsoft.com/office/drawing/2014/main" id="{00000000-0008-0000-0300-0000E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38" name="Text Box 1255">
          <a:extLst>
            <a:ext uri="{FF2B5EF4-FFF2-40B4-BE49-F238E27FC236}">
              <a16:creationId xmlns="" xmlns:a16="http://schemas.microsoft.com/office/drawing/2014/main" id="{00000000-0008-0000-0300-0000E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39" name="Text Box 1256">
          <a:extLst>
            <a:ext uri="{FF2B5EF4-FFF2-40B4-BE49-F238E27FC236}">
              <a16:creationId xmlns="" xmlns:a16="http://schemas.microsoft.com/office/drawing/2014/main" id="{00000000-0008-0000-0300-0000E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40" name="Text Box 1257">
          <a:extLst>
            <a:ext uri="{FF2B5EF4-FFF2-40B4-BE49-F238E27FC236}">
              <a16:creationId xmlns="" xmlns:a16="http://schemas.microsoft.com/office/drawing/2014/main" id="{00000000-0008-0000-0300-0000E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41" name="Text Box 1258">
          <a:extLst>
            <a:ext uri="{FF2B5EF4-FFF2-40B4-BE49-F238E27FC236}">
              <a16:creationId xmlns="" xmlns:a16="http://schemas.microsoft.com/office/drawing/2014/main" id="{00000000-0008-0000-0300-0000E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42" name="Text Box 1259">
          <a:extLst>
            <a:ext uri="{FF2B5EF4-FFF2-40B4-BE49-F238E27FC236}">
              <a16:creationId xmlns="" xmlns:a16="http://schemas.microsoft.com/office/drawing/2014/main" id="{00000000-0008-0000-0300-0000E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43" name="Text Box 1260">
          <a:extLst>
            <a:ext uri="{FF2B5EF4-FFF2-40B4-BE49-F238E27FC236}">
              <a16:creationId xmlns="" xmlns:a16="http://schemas.microsoft.com/office/drawing/2014/main" id="{00000000-0008-0000-0300-0000E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44" name="Text Box 1261">
          <a:extLst>
            <a:ext uri="{FF2B5EF4-FFF2-40B4-BE49-F238E27FC236}">
              <a16:creationId xmlns="" xmlns:a16="http://schemas.microsoft.com/office/drawing/2014/main" id="{00000000-0008-0000-0300-0000F0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45" name="Text Box 1262">
          <a:extLst>
            <a:ext uri="{FF2B5EF4-FFF2-40B4-BE49-F238E27FC236}">
              <a16:creationId xmlns="" xmlns:a16="http://schemas.microsoft.com/office/drawing/2014/main" id="{00000000-0008-0000-0300-0000F1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46" name="Text Box 1263">
          <a:extLst>
            <a:ext uri="{FF2B5EF4-FFF2-40B4-BE49-F238E27FC236}">
              <a16:creationId xmlns="" xmlns:a16="http://schemas.microsoft.com/office/drawing/2014/main" id="{00000000-0008-0000-0300-0000F2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47" name="Text Box 1264">
          <a:extLst>
            <a:ext uri="{FF2B5EF4-FFF2-40B4-BE49-F238E27FC236}">
              <a16:creationId xmlns="" xmlns:a16="http://schemas.microsoft.com/office/drawing/2014/main" id="{00000000-0008-0000-0300-0000F3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48" name="Text Box 1265">
          <a:extLst>
            <a:ext uri="{FF2B5EF4-FFF2-40B4-BE49-F238E27FC236}">
              <a16:creationId xmlns="" xmlns:a16="http://schemas.microsoft.com/office/drawing/2014/main" id="{00000000-0008-0000-0300-0000F4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49" name="Text Box 1266">
          <a:extLst>
            <a:ext uri="{FF2B5EF4-FFF2-40B4-BE49-F238E27FC236}">
              <a16:creationId xmlns="" xmlns:a16="http://schemas.microsoft.com/office/drawing/2014/main" id="{00000000-0008-0000-0300-0000F5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50" name="Text Box 1267">
          <a:extLst>
            <a:ext uri="{FF2B5EF4-FFF2-40B4-BE49-F238E27FC236}">
              <a16:creationId xmlns="" xmlns:a16="http://schemas.microsoft.com/office/drawing/2014/main" id="{00000000-0008-0000-0300-0000F6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51" name="Text Box 1268">
          <a:extLst>
            <a:ext uri="{FF2B5EF4-FFF2-40B4-BE49-F238E27FC236}">
              <a16:creationId xmlns="" xmlns:a16="http://schemas.microsoft.com/office/drawing/2014/main" id="{00000000-0008-0000-0300-0000F7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52" name="Text Box 1269">
          <a:extLst>
            <a:ext uri="{FF2B5EF4-FFF2-40B4-BE49-F238E27FC236}">
              <a16:creationId xmlns="" xmlns:a16="http://schemas.microsoft.com/office/drawing/2014/main" id="{00000000-0008-0000-0300-0000F8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53" name="Text Box 1270">
          <a:extLst>
            <a:ext uri="{FF2B5EF4-FFF2-40B4-BE49-F238E27FC236}">
              <a16:creationId xmlns="" xmlns:a16="http://schemas.microsoft.com/office/drawing/2014/main" id="{00000000-0008-0000-0300-0000F9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54" name="Text Box 1271">
          <a:extLst>
            <a:ext uri="{FF2B5EF4-FFF2-40B4-BE49-F238E27FC236}">
              <a16:creationId xmlns="" xmlns:a16="http://schemas.microsoft.com/office/drawing/2014/main" id="{00000000-0008-0000-0300-0000FA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55" name="Text Box 1272">
          <a:extLst>
            <a:ext uri="{FF2B5EF4-FFF2-40B4-BE49-F238E27FC236}">
              <a16:creationId xmlns="" xmlns:a16="http://schemas.microsoft.com/office/drawing/2014/main" id="{00000000-0008-0000-0300-0000FB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56" name="Text Box 1273">
          <a:extLst>
            <a:ext uri="{FF2B5EF4-FFF2-40B4-BE49-F238E27FC236}">
              <a16:creationId xmlns="" xmlns:a16="http://schemas.microsoft.com/office/drawing/2014/main" id="{00000000-0008-0000-0300-0000FC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57" name="Text Box 1274">
          <a:extLst>
            <a:ext uri="{FF2B5EF4-FFF2-40B4-BE49-F238E27FC236}">
              <a16:creationId xmlns="" xmlns:a16="http://schemas.microsoft.com/office/drawing/2014/main" id="{00000000-0008-0000-0300-0000FD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58" name="Text Box 1275">
          <a:extLst>
            <a:ext uri="{FF2B5EF4-FFF2-40B4-BE49-F238E27FC236}">
              <a16:creationId xmlns="" xmlns:a16="http://schemas.microsoft.com/office/drawing/2014/main" id="{00000000-0008-0000-0300-0000FE09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59" name="Text Box 1276">
          <a:extLst>
            <a:ext uri="{FF2B5EF4-FFF2-40B4-BE49-F238E27FC236}">
              <a16:creationId xmlns="" xmlns:a16="http://schemas.microsoft.com/office/drawing/2014/main" id="{00000000-0008-0000-0300-0000FF09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60" name="Text Box 1277">
          <a:extLst>
            <a:ext uri="{FF2B5EF4-FFF2-40B4-BE49-F238E27FC236}">
              <a16:creationId xmlns="" xmlns:a16="http://schemas.microsoft.com/office/drawing/2014/main" id="{00000000-0008-0000-0300-000000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61" name="Text Box 1278">
          <a:extLst>
            <a:ext uri="{FF2B5EF4-FFF2-40B4-BE49-F238E27FC236}">
              <a16:creationId xmlns="" xmlns:a16="http://schemas.microsoft.com/office/drawing/2014/main" id="{00000000-0008-0000-0300-000001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62" name="Text Box 1279">
          <a:extLst>
            <a:ext uri="{FF2B5EF4-FFF2-40B4-BE49-F238E27FC236}">
              <a16:creationId xmlns="" xmlns:a16="http://schemas.microsoft.com/office/drawing/2014/main" id="{00000000-0008-0000-0300-000002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63" name="Text Box 1280">
          <a:extLst>
            <a:ext uri="{FF2B5EF4-FFF2-40B4-BE49-F238E27FC236}">
              <a16:creationId xmlns="" xmlns:a16="http://schemas.microsoft.com/office/drawing/2014/main" id="{00000000-0008-0000-0300-000003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64" name="Text Box 1281">
          <a:extLst>
            <a:ext uri="{FF2B5EF4-FFF2-40B4-BE49-F238E27FC236}">
              <a16:creationId xmlns="" xmlns:a16="http://schemas.microsoft.com/office/drawing/2014/main" id="{00000000-0008-0000-0300-000004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65" name="Text Box 1282">
          <a:extLst>
            <a:ext uri="{FF2B5EF4-FFF2-40B4-BE49-F238E27FC236}">
              <a16:creationId xmlns="" xmlns:a16="http://schemas.microsoft.com/office/drawing/2014/main" id="{00000000-0008-0000-0300-000005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66" name="Text Box 1283">
          <a:extLst>
            <a:ext uri="{FF2B5EF4-FFF2-40B4-BE49-F238E27FC236}">
              <a16:creationId xmlns="" xmlns:a16="http://schemas.microsoft.com/office/drawing/2014/main" id="{00000000-0008-0000-0300-000006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67" name="Text Box 1284">
          <a:extLst>
            <a:ext uri="{FF2B5EF4-FFF2-40B4-BE49-F238E27FC236}">
              <a16:creationId xmlns="" xmlns:a16="http://schemas.microsoft.com/office/drawing/2014/main" id="{00000000-0008-0000-0300-000007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68" name="Text Box 1285">
          <a:extLst>
            <a:ext uri="{FF2B5EF4-FFF2-40B4-BE49-F238E27FC236}">
              <a16:creationId xmlns="" xmlns:a16="http://schemas.microsoft.com/office/drawing/2014/main" id="{00000000-0008-0000-0300-000008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69" name="Text Box 1286">
          <a:extLst>
            <a:ext uri="{FF2B5EF4-FFF2-40B4-BE49-F238E27FC236}">
              <a16:creationId xmlns="" xmlns:a16="http://schemas.microsoft.com/office/drawing/2014/main" id="{00000000-0008-0000-0300-000009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70" name="Text Box 1287">
          <a:extLst>
            <a:ext uri="{FF2B5EF4-FFF2-40B4-BE49-F238E27FC236}">
              <a16:creationId xmlns="" xmlns:a16="http://schemas.microsoft.com/office/drawing/2014/main" id="{00000000-0008-0000-0300-00000A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71" name="Text Box 1288">
          <a:extLst>
            <a:ext uri="{FF2B5EF4-FFF2-40B4-BE49-F238E27FC236}">
              <a16:creationId xmlns="" xmlns:a16="http://schemas.microsoft.com/office/drawing/2014/main" id="{00000000-0008-0000-0300-00000B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72" name="Text Box 1289">
          <a:extLst>
            <a:ext uri="{FF2B5EF4-FFF2-40B4-BE49-F238E27FC236}">
              <a16:creationId xmlns="" xmlns:a16="http://schemas.microsoft.com/office/drawing/2014/main" id="{00000000-0008-0000-0300-00000C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73" name="Text Box 1290">
          <a:extLst>
            <a:ext uri="{FF2B5EF4-FFF2-40B4-BE49-F238E27FC236}">
              <a16:creationId xmlns="" xmlns:a16="http://schemas.microsoft.com/office/drawing/2014/main" id="{00000000-0008-0000-0300-00000D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74" name="Text Box 1291">
          <a:extLst>
            <a:ext uri="{FF2B5EF4-FFF2-40B4-BE49-F238E27FC236}">
              <a16:creationId xmlns="" xmlns:a16="http://schemas.microsoft.com/office/drawing/2014/main" id="{00000000-0008-0000-0300-00000E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75" name="Text Box 1292">
          <a:extLst>
            <a:ext uri="{FF2B5EF4-FFF2-40B4-BE49-F238E27FC236}">
              <a16:creationId xmlns="" xmlns:a16="http://schemas.microsoft.com/office/drawing/2014/main" id="{00000000-0008-0000-0300-00000F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76" name="Text Box 1293">
          <a:extLst>
            <a:ext uri="{FF2B5EF4-FFF2-40B4-BE49-F238E27FC236}">
              <a16:creationId xmlns="" xmlns:a16="http://schemas.microsoft.com/office/drawing/2014/main" id="{00000000-0008-0000-0300-000010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77" name="Text Box 1294">
          <a:extLst>
            <a:ext uri="{FF2B5EF4-FFF2-40B4-BE49-F238E27FC236}">
              <a16:creationId xmlns="" xmlns:a16="http://schemas.microsoft.com/office/drawing/2014/main" id="{00000000-0008-0000-0300-000011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78" name="Text Box 1295">
          <a:extLst>
            <a:ext uri="{FF2B5EF4-FFF2-40B4-BE49-F238E27FC236}">
              <a16:creationId xmlns="" xmlns:a16="http://schemas.microsoft.com/office/drawing/2014/main" id="{00000000-0008-0000-0300-000012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79" name="Text Box 1296">
          <a:extLst>
            <a:ext uri="{FF2B5EF4-FFF2-40B4-BE49-F238E27FC236}">
              <a16:creationId xmlns="" xmlns:a16="http://schemas.microsoft.com/office/drawing/2014/main" id="{00000000-0008-0000-0300-000013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80" name="Text Box 1297">
          <a:extLst>
            <a:ext uri="{FF2B5EF4-FFF2-40B4-BE49-F238E27FC236}">
              <a16:creationId xmlns="" xmlns:a16="http://schemas.microsoft.com/office/drawing/2014/main" id="{00000000-0008-0000-0300-000014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81" name="Text Box 1298">
          <a:extLst>
            <a:ext uri="{FF2B5EF4-FFF2-40B4-BE49-F238E27FC236}">
              <a16:creationId xmlns="" xmlns:a16="http://schemas.microsoft.com/office/drawing/2014/main" id="{00000000-0008-0000-0300-000015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82" name="Text Box 1299">
          <a:extLst>
            <a:ext uri="{FF2B5EF4-FFF2-40B4-BE49-F238E27FC236}">
              <a16:creationId xmlns="" xmlns:a16="http://schemas.microsoft.com/office/drawing/2014/main" id="{00000000-0008-0000-0300-000016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83" name="Text Box 1300">
          <a:extLst>
            <a:ext uri="{FF2B5EF4-FFF2-40B4-BE49-F238E27FC236}">
              <a16:creationId xmlns="" xmlns:a16="http://schemas.microsoft.com/office/drawing/2014/main" id="{00000000-0008-0000-0300-000017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84" name="Text Box 1301">
          <a:extLst>
            <a:ext uri="{FF2B5EF4-FFF2-40B4-BE49-F238E27FC236}">
              <a16:creationId xmlns="" xmlns:a16="http://schemas.microsoft.com/office/drawing/2014/main" id="{00000000-0008-0000-0300-000018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85" name="Text Box 1302">
          <a:extLst>
            <a:ext uri="{FF2B5EF4-FFF2-40B4-BE49-F238E27FC236}">
              <a16:creationId xmlns="" xmlns:a16="http://schemas.microsoft.com/office/drawing/2014/main" id="{00000000-0008-0000-0300-000019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86" name="Text Box 1303">
          <a:extLst>
            <a:ext uri="{FF2B5EF4-FFF2-40B4-BE49-F238E27FC236}">
              <a16:creationId xmlns="" xmlns:a16="http://schemas.microsoft.com/office/drawing/2014/main" id="{00000000-0008-0000-0300-00001A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87" name="Text Box 1304">
          <a:extLst>
            <a:ext uri="{FF2B5EF4-FFF2-40B4-BE49-F238E27FC236}">
              <a16:creationId xmlns="" xmlns:a16="http://schemas.microsoft.com/office/drawing/2014/main" id="{00000000-0008-0000-0300-00001B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88" name="Text Box 1305">
          <a:extLst>
            <a:ext uri="{FF2B5EF4-FFF2-40B4-BE49-F238E27FC236}">
              <a16:creationId xmlns="" xmlns:a16="http://schemas.microsoft.com/office/drawing/2014/main" id="{00000000-0008-0000-0300-00001C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89" name="Text Box 1306">
          <a:extLst>
            <a:ext uri="{FF2B5EF4-FFF2-40B4-BE49-F238E27FC236}">
              <a16:creationId xmlns="" xmlns:a16="http://schemas.microsoft.com/office/drawing/2014/main" id="{00000000-0008-0000-0300-00001D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90" name="Text Box 1307">
          <a:extLst>
            <a:ext uri="{FF2B5EF4-FFF2-40B4-BE49-F238E27FC236}">
              <a16:creationId xmlns="" xmlns:a16="http://schemas.microsoft.com/office/drawing/2014/main" id="{00000000-0008-0000-0300-00001E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91" name="Text Box 1308">
          <a:extLst>
            <a:ext uri="{FF2B5EF4-FFF2-40B4-BE49-F238E27FC236}">
              <a16:creationId xmlns="" xmlns:a16="http://schemas.microsoft.com/office/drawing/2014/main" id="{00000000-0008-0000-0300-00001F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266700</xdr:colOff>
      <xdr:row>60</xdr:row>
      <xdr:rowOff>47625</xdr:rowOff>
    </xdr:to>
    <xdr:sp macro="" textlink="">
      <xdr:nvSpPr>
        <xdr:cNvPr id="2592" name="Text Box 1309">
          <a:extLst>
            <a:ext uri="{FF2B5EF4-FFF2-40B4-BE49-F238E27FC236}">
              <a16:creationId xmlns="" xmlns:a16="http://schemas.microsoft.com/office/drawing/2014/main" id="{00000000-0008-0000-0300-0000200A0000}"/>
            </a:ext>
          </a:extLst>
        </xdr:cNvPr>
        <xdr:cNvSpPr txBox="1">
          <a:spLocks noChangeArrowheads="1"/>
        </xdr:cNvSpPr>
      </xdr:nvSpPr>
      <xdr:spPr bwMode="auto">
        <a:xfrm>
          <a:off x="210502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76200</xdr:colOff>
      <xdr:row>60</xdr:row>
      <xdr:rowOff>47625</xdr:rowOff>
    </xdr:to>
    <xdr:sp macro="" textlink="">
      <xdr:nvSpPr>
        <xdr:cNvPr id="2593" name="Text Box 1310">
          <a:extLst>
            <a:ext uri="{FF2B5EF4-FFF2-40B4-BE49-F238E27FC236}">
              <a16:creationId xmlns="" xmlns:a16="http://schemas.microsoft.com/office/drawing/2014/main" id="{00000000-0008-0000-0300-0000210A0000}"/>
            </a:ext>
          </a:extLst>
        </xdr:cNvPr>
        <xdr:cNvSpPr txBox="1">
          <a:spLocks noChangeArrowheads="1"/>
        </xdr:cNvSpPr>
      </xdr:nvSpPr>
      <xdr:spPr bwMode="auto">
        <a:xfrm>
          <a:off x="4524375" y="7200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491" name="Text Box 2">
          <a:extLst>
            <a:ext uri="{FF2B5EF4-FFF2-40B4-BE49-F238E27FC236}">
              <a16:creationId xmlns="" xmlns:a16="http://schemas.microsoft.com/office/drawing/2014/main" id="{00000000-0008-0000-0300-0000A3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62</xdr:row>
      <xdr:rowOff>47625</xdr:rowOff>
    </xdr:from>
    <xdr:to>
      <xdr:col>11</xdr:col>
      <xdr:colOff>266700</xdr:colOff>
      <xdr:row>63</xdr:row>
      <xdr:rowOff>104775</xdr:rowOff>
    </xdr:to>
    <xdr:sp macro="" textlink="">
      <xdr:nvSpPr>
        <xdr:cNvPr id="3492" name="Text Box 4">
          <a:extLst>
            <a:ext uri="{FF2B5EF4-FFF2-40B4-BE49-F238E27FC236}">
              <a16:creationId xmlns="" xmlns:a16="http://schemas.microsoft.com/office/drawing/2014/main" id="{00000000-0008-0000-0300-0000A40D0000}"/>
            </a:ext>
          </a:extLst>
        </xdr:cNvPr>
        <xdr:cNvSpPr txBox="1">
          <a:spLocks noChangeArrowheads="1"/>
        </xdr:cNvSpPr>
      </xdr:nvSpPr>
      <xdr:spPr bwMode="auto">
        <a:xfrm>
          <a:off x="5619750" y="1071562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493" name="Text Box 5">
          <a:extLst>
            <a:ext uri="{FF2B5EF4-FFF2-40B4-BE49-F238E27FC236}">
              <a16:creationId xmlns="" xmlns:a16="http://schemas.microsoft.com/office/drawing/2014/main" id="{00000000-0008-0000-0300-0000A5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494" name="Text Box 7">
          <a:extLst>
            <a:ext uri="{FF2B5EF4-FFF2-40B4-BE49-F238E27FC236}">
              <a16:creationId xmlns="" xmlns:a16="http://schemas.microsoft.com/office/drawing/2014/main" id="{00000000-0008-0000-0300-0000A6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495" name="Text Box 8">
          <a:extLst>
            <a:ext uri="{FF2B5EF4-FFF2-40B4-BE49-F238E27FC236}">
              <a16:creationId xmlns="" xmlns:a16="http://schemas.microsoft.com/office/drawing/2014/main" id="{00000000-0008-0000-0300-0000A7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496" name="Text Box 10">
          <a:extLst>
            <a:ext uri="{FF2B5EF4-FFF2-40B4-BE49-F238E27FC236}">
              <a16:creationId xmlns="" xmlns:a16="http://schemas.microsoft.com/office/drawing/2014/main" id="{00000000-0008-0000-0300-0000A8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497" name="Text Box 11">
          <a:extLst>
            <a:ext uri="{FF2B5EF4-FFF2-40B4-BE49-F238E27FC236}">
              <a16:creationId xmlns="" xmlns:a16="http://schemas.microsoft.com/office/drawing/2014/main" id="{00000000-0008-0000-0300-0000A9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498" name="Text Box 13">
          <a:extLst>
            <a:ext uri="{FF2B5EF4-FFF2-40B4-BE49-F238E27FC236}">
              <a16:creationId xmlns="" xmlns:a16="http://schemas.microsoft.com/office/drawing/2014/main" id="{00000000-0008-0000-0300-0000AA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499" name="Text Box 14">
          <a:extLst>
            <a:ext uri="{FF2B5EF4-FFF2-40B4-BE49-F238E27FC236}">
              <a16:creationId xmlns="" xmlns:a16="http://schemas.microsoft.com/office/drawing/2014/main" id="{00000000-0008-0000-0300-0000AB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00" name="Text Box 15">
          <a:extLst>
            <a:ext uri="{FF2B5EF4-FFF2-40B4-BE49-F238E27FC236}">
              <a16:creationId xmlns="" xmlns:a16="http://schemas.microsoft.com/office/drawing/2014/main" id="{00000000-0008-0000-0300-0000AC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01" name="Text Box 16">
          <a:extLst>
            <a:ext uri="{FF2B5EF4-FFF2-40B4-BE49-F238E27FC236}">
              <a16:creationId xmlns="" xmlns:a16="http://schemas.microsoft.com/office/drawing/2014/main" id="{00000000-0008-0000-0300-0000AD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02" name="Text Box 17">
          <a:extLst>
            <a:ext uri="{FF2B5EF4-FFF2-40B4-BE49-F238E27FC236}">
              <a16:creationId xmlns="" xmlns:a16="http://schemas.microsoft.com/office/drawing/2014/main" id="{00000000-0008-0000-0300-0000AE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03" name="Text Box 18">
          <a:extLst>
            <a:ext uri="{FF2B5EF4-FFF2-40B4-BE49-F238E27FC236}">
              <a16:creationId xmlns="" xmlns:a16="http://schemas.microsoft.com/office/drawing/2014/main" id="{00000000-0008-0000-0300-0000AF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04" name="Text Box 19">
          <a:extLst>
            <a:ext uri="{FF2B5EF4-FFF2-40B4-BE49-F238E27FC236}">
              <a16:creationId xmlns="" xmlns:a16="http://schemas.microsoft.com/office/drawing/2014/main" id="{00000000-0008-0000-0300-0000B0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05" name="Text Box 20">
          <a:extLst>
            <a:ext uri="{FF2B5EF4-FFF2-40B4-BE49-F238E27FC236}">
              <a16:creationId xmlns="" xmlns:a16="http://schemas.microsoft.com/office/drawing/2014/main" id="{00000000-0008-0000-0300-0000B1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06" name="Text Box 29">
          <a:extLst>
            <a:ext uri="{FF2B5EF4-FFF2-40B4-BE49-F238E27FC236}">
              <a16:creationId xmlns="" xmlns:a16="http://schemas.microsoft.com/office/drawing/2014/main" id="{00000000-0008-0000-0300-0000B2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07" name="Text Box 30">
          <a:extLst>
            <a:ext uri="{FF2B5EF4-FFF2-40B4-BE49-F238E27FC236}">
              <a16:creationId xmlns="" xmlns:a16="http://schemas.microsoft.com/office/drawing/2014/main" id="{00000000-0008-0000-0300-0000B3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08" name="Text Box 31">
          <a:extLst>
            <a:ext uri="{FF2B5EF4-FFF2-40B4-BE49-F238E27FC236}">
              <a16:creationId xmlns="" xmlns:a16="http://schemas.microsoft.com/office/drawing/2014/main" id="{00000000-0008-0000-0300-0000B4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09" name="Text Box 32">
          <a:extLst>
            <a:ext uri="{FF2B5EF4-FFF2-40B4-BE49-F238E27FC236}">
              <a16:creationId xmlns="" xmlns:a16="http://schemas.microsoft.com/office/drawing/2014/main" id="{00000000-0008-0000-0300-0000B5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10" name="Text Box 33">
          <a:extLst>
            <a:ext uri="{FF2B5EF4-FFF2-40B4-BE49-F238E27FC236}">
              <a16:creationId xmlns="" xmlns:a16="http://schemas.microsoft.com/office/drawing/2014/main" id="{00000000-0008-0000-0300-0000B6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11" name="Text Box 34">
          <a:extLst>
            <a:ext uri="{FF2B5EF4-FFF2-40B4-BE49-F238E27FC236}">
              <a16:creationId xmlns="" xmlns:a16="http://schemas.microsoft.com/office/drawing/2014/main" id="{00000000-0008-0000-0300-0000B7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12" name="Text Box 35">
          <a:extLst>
            <a:ext uri="{FF2B5EF4-FFF2-40B4-BE49-F238E27FC236}">
              <a16:creationId xmlns="" xmlns:a16="http://schemas.microsoft.com/office/drawing/2014/main" id="{00000000-0008-0000-0300-0000B8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13" name="Text Box 36">
          <a:extLst>
            <a:ext uri="{FF2B5EF4-FFF2-40B4-BE49-F238E27FC236}">
              <a16:creationId xmlns="" xmlns:a16="http://schemas.microsoft.com/office/drawing/2014/main" id="{00000000-0008-0000-0300-0000B9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14" name="Text Box 45">
          <a:extLst>
            <a:ext uri="{FF2B5EF4-FFF2-40B4-BE49-F238E27FC236}">
              <a16:creationId xmlns="" xmlns:a16="http://schemas.microsoft.com/office/drawing/2014/main" id="{00000000-0008-0000-0300-0000BA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15" name="Text Box 46">
          <a:extLst>
            <a:ext uri="{FF2B5EF4-FFF2-40B4-BE49-F238E27FC236}">
              <a16:creationId xmlns="" xmlns:a16="http://schemas.microsoft.com/office/drawing/2014/main" id="{00000000-0008-0000-0300-0000BB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16" name="Text Box 47">
          <a:extLst>
            <a:ext uri="{FF2B5EF4-FFF2-40B4-BE49-F238E27FC236}">
              <a16:creationId xmlns="" xmlns:a16="http://schemas.microsoft.com/office/drawing/2014/main" id="{00000000-0008-0000-0300-0000BC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17" name="Text Box 48">
          <a:extLst>
            <a:ext uri="{FF2B5EF4-FFF2-40B4-BE49-F238E27FC236}">
              <a16:creationId xmlns="" xmlns:a16="http://schemas.microsoft.com/office/drawing/2014/main" id="{00000000-0008-0000-0300-0000BD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18" name="Text Box 49">
          <a:extLst>
            <a:ext uri="{FF2B5EF4-FFF2-40B4-BE49-F238E27FC236}">
              <a16:creationId xmlns="" xmlns:a16="http://schemas.microsoft.com/office/drawing/2014/main" id="{00000000-0008-0000-0300-0000BE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19" name="Text Box 50">
          <a:extLst>
            <a:ext uri="{FF2B5EF4-FFF2-40B4-BE49-F238E27FC236}">
              <a16:creationId xmlns="" xmlns:a16="http://schemas.microsoft.com/office/drawing/2014/main" id="{00000000-0008-0000-0300-0000BF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20" name="Text Box 51">
          <a:extLst>
            <a:ext uri="{FF2B5EF4-FFF2-40B4-BE49-F238E27FC236}">
              <a16:creationId xmlns="" xmlns:a16="http://schemas.microsoft.com/office/drawing/2014/main" id="{00000000-0008-0000-0300-0000C0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21" name="Text Box 52">
          <a:extLst>
            <a:ext uri="{FF2B5EF4-FFF2-40B4-BE49-F238E27FC236}">
              <a16:creationId xmlns="" xmlns:a16="http://schemas.microsoft.com/office/drawing/2014/main" id="{00000000-0008-0000-0300-0000C1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22" name="Text Box 53">
          <a:extLst>
            <a:ext uri="{FF2B5EF4-FFF2-40B4-BE49-F238E27FC236}">
              <a16:creationId xmlns="" xmlns:a16="http://schemas.microsoft.com/office/drawing/2014/main" id="{00000000-0008-0000-0300-0000C2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23" name="Text Box 54">
          <a:extLst>
            <a:ext uri="{FF2B5EF4-FFF2-40B4-BE49-F238E27FC236}">
              <a16:creationId xmlns="" xmlns:a16="http://schemas.microsoft.com/office/drawing/2014/main" id="{00000000-0008-0000-0300-0000C3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24" name="Text Box 55">
          <a:extLst>
            <a:ext uri="{FF2B5EF4-FFF2-40B4-BE49-F238E27FC236}">
              <a16:creationId xmlns="" xmlns:a16="http://schemas.microsoft.com/office/drawing/2014/main" id="{00000000-0008-0000-0300-0000C4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25" name="Text Box 56">
          <a:extLst>
            <a:ext uri="{FF2B5EF4-FFF2-40B4-BE49-F238E27FC236}">
              <a16:creationId xmlns="" xmlns:a16="http://schemas.microsoft.com/office/drawing/2014/main" id="{00000000-0008-0000-0300-0000C5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26" name="Text Box 57">
          <a:extLst>
            <a:ext uri="{FF2B5EF4-FFF2-40B4-BE49-F238E27FC236}">
              <a16:creationId xmlns="" xmlns:a16="http://schemas.microsoft.com/office/drawing/2014/main" id="{00000000-0008-0000-0300-0000C6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27" name="Text Box 58">
          <a:extLst>
            <a:ext uri="{FF2B5EF4-FFF2-40B4-BE49-F238E27FC236}">
              <a16:creationId xmlns="" xmlns:a16="http://schemas.microsoft.com/office/drawing/2014/main" id="{00000000-0008-0000-0300-0000C7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28" name="Text Box 59">
          <a:extLst>
            <a:ext uri="{FF2B5EF4-FFF2-40B4-BE49-F238E27FC236}">
              <a16:creationId xmlns="" xmlns:a16="http://schemas.microsoft.com/office/drawing/2014/main" id="{00000000-0008-0000-0300-0000C8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29" name="Text Box 60">
          <a:extLst>
            <a:ext uri="{FF2B5EF4-FFF2-40B4-BE49-F238E27FC236}">
              <a16:creationId xmlns="" xmlns:a16="http://schemas.microsoft.com/office/drawing/2014/main" id="{00000000-0008-0000-0300-0000C9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30" name="Text Box 61">
          <a:extLst>
            <a:ext uri="{FF2B5EF4-FFF2-40B4-BE49-F238E27FC236}">
              <a16:creationId xmlns="" xmlns:a16="http://schemas.microsoft.com/office/drawing/2014/main" id="{00000000-0008-0000-0300-0000CA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31" name="Text Box 62">
          <a:extLst>
            <a:ext uri="{FF2B5EF4-FFF2-40B4-BE49-F238E27FC236}">
              <a16:creationId xmlns="" xmlns:a16="http://schemas.microsoft.com/office/drawing/2014/main" id="{00000000-0008-0000-0300-0000CB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32" name="Text Box 63">
          <a:extLst>
            <a:ext uri="{FF2B5EF4-FFF2-40B4-BE49-F238E27FC236}">
              <a16:creationId xmlns="" xmlns:a16="http://schemas.microsoft.com/office/drawing/2014/main" id="{00000000-0008-0000-0300-0000CC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33" name="Text Box 64">
          <a:extLst>
            <a:ext uri="{FF2B5EF4-FFF2-40B4-BE49-F238E27FC236}">
              <a16:creationId xmlns="" xmlns:a16="http://schemas.microsoft.com/office/drawing/2014/main" id="{00000000-0008-0000-0300-0000CD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34" name="Text Box 65">
          <a:extLst>
            <a:ext uri="{FF2B5EF4-FFF2-40B4-BE49-F238E27FC236}">
              <a16:creationId xmlns="" xmlns:a16="http://schemas.microsoft.com/office/drawing/2014/main" id="{00000000-0008-0000-0300-0000CE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35" name="Text Box 66">
          <a:extLst>
            <a:ext uri="{FF2B5EF4-FFF2-40B4-BE49-F238E27FC236}">
              <a16:creationId xmlns="" xmlns:a16="http://schemas.microsoft.com/office/drawing/2014/main" id="{00000000-0008-0000-0300-0000CF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36" name="Text Box 67">
          <a:extLst>
            <a:ext uri="{FF2B5EF4-FFF2-40B4-BE49-F238E27FC236}">
              <a16:creationId xmlns="" xmlns:a16="http://schemas.microsoft.com/office/drawing/2014/main" id="{00000000-0008-0000-0300-0000D0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37" name="Text Box 68">
          <a:extLst>
            <a:ext uri="{FF2B5EF4-FFF2-40B4-BE49-F238E27FC236}">
              <a16:creationId xmlns="" xmlns:a16="http://schemas.microsoft.com/office/drawing/2014/main" id="{00000000-0008-0000-0300-0000D1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38" name="Text Box 69">
          <a:extLst>
            <a:ext uri="{FF2B5EF4-FFF2-40B4-BE49-F238E27FC236}">
              <a16:creationId xmlns="" xmlns:a16="http://schemas.microsoft.com/office/drawing/2014/main" id="{00000000-0008-0000-0300-0000D2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39" name="Text Box 70">
          <a:extLst>
            <a:ext uri="{FF2B5EF4-FFF2-40B4-BE49-F238E27FC236}">
              <a16:creationId xmlns="" xmlns:a16="http://schemas.microsoft.com/office/drawing/2014/main" id="{00000000-0008-0000-0300-0000D3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40" name="Text Box 71">
          <a:extLst>
            <a:ext uri="{FF2B5EF4-FFF2-40B4-BE49-F238E27FC236}">
              <a16:creationId xmlns="" xmlns:a16="http://schemas.microsoft.com/office/drawing/2014/main" id="{00000000-0008-0000-0300-0000D4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41" name="Text Box 72">
          <a:extLst>
            <a:ext uri="{FF2B5EF4-FFF2-40B4-BE49-F238E27FC236}">
              <a16:creationId xmlns="" xmlns:a16="http://schemas.microsoft.com/office/drawing/2014/main" id="{00000000-0008-0000-0300-0000D5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42" name="Text Box 73">
          <a:extLst>
            <a:ext uri="{FF2B5EF4-FFF2-40B4-BE49-F238E27FC236}">
              <a16:creationId xmlns="" xmlns:a16="http://schemas.microsoft.com/office/drawing/2014/main" id="{00000000-0008-0000-0300-0000D6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43" name="Text Box 74">
          <a:extLst>
            <a:ext uri="{FF2B5EF4-FFF2-40B4-BE49-F238E27FC236}">
              <a16:creationId xmlns="" xmlns:a16="http://schemas.microsoft.com/office/drawing/2014/main" id="{00000000-0008-0000-0300-0000D7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44" name="Text Box 75">
          <a:extLst>
            <a:ext uri="{FF2B5EF4-FFF2-40B4-BE49-F238E27FC236}">
              <a16:creationId xmlns="" xmlns:a16="http://schemas.microsoft.com/office/drawing/2014/main" id="{00000000-0008-0000-0300-0000D8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45" name="Text Box 76">
          <a:extLst>
            <a:ext uri="{FF2B5EF4-FFF2-40B4-BE49-F238E27FC236}">
              <a16:creationId xmlns="" xmlns:a16="http://schemas.microsoft.com/office/drawing/2014/main" id="{00000000-0008-0000-0300-0000D9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46" name="Text Box 85">
          <a:extLst>
            <a:ext uri="{FF2B5EF4-FFF2-40B4-BE49-F238E27FC236}">
              <a16:creationId xmlns="" xmlns:a16="http://schemas.microsoft.com/office/drawing/2014/main" id="{00000000-0008-0000-0300-0000DA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47" name="Text Box 86">
          <a:extLst>
            <a:ext uri="{FF2B5EF4-FFF2-40B4-BE49-F238E27FC236}">
              <a16:creationId xmlns="" xmlns:a16="http://schemas.microsoft.com/office/drawing/2014/main" id="{00000000-0008-0000-0300-0000DB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48" name="Text Box 87">
          <a:extLst>
            <a:ext uri="{FF2B5EF4-FFF2-40B4-BE49-F238E27FC236}">
              <a16:creationId xmlns="" xmlns:a16="http://schemas.microsoft.com/office/drawing/2014/main" id="{00000000-0008-0000-0300-0000DC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49" name="Text Box 88">
          <a:extLst>
            <a:ext uri="{FF2B5EF4-FFF2-40B4-BE49-F238E27FC236}">
              <a16:creationId xmlns="" xmlns:a16="http://schemas.microsoft.com/office/drawing/2014/main" id="{00000000-0008-0000-0300-0000DD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50" name="Text Box 89">
          <a:extLst>
            <a:ext uri="{FF2B5EF4-FFF2-40B4-BE49-F238E27FC236}">
              <a16:creationId xmlns="" xmlns:a16="http://schemas.microsoft.com/office/drawing/2014/main" id="{00000000-0008-0000-0300-0000DE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51" name="Text Box 90">
          <a:extLst>
            <a:ext uri="{FF2B5EF4-FFF2-40B4-BE49-F238E27FC236}">
              <a16:creationId xmlns="" xmlns:a16="http://schemas.microsoft.com/office/drawing/2014/main" id="{00000000-0008-0000-0300-0000DF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52" name="Text Box 91">
          <a:extLst>
            <a:ext uri="{FF2B5EF4-FFF2-40B4-BE49-F238E27FC236}">
              <a16:creationId xmlns="" xmlns:a16="http://schemas.microsoft.com/office/drawing/2014/main" id="{00000000-0008-0000-0300-0000E0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53" name="Text Box 92">
          <a:extLst>
            <a:ext uri="{FF2B5EF4-FFF2-40B4-BE49-F238E27FC236}">
              <a16:creationId xmlns="" xmlns:a16="http://schemas.microsoft.com/office/drawing/2014/main" id="{00000000-0008-0000-0300-0000E1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54" name="Text Box 479">
          <a:extLst>
            <a:ext uri="{FF2B5EF4-FFF2-40B4-BE49-F238E27FC236}">
              <a16:creationId xmlns="" xmlns:a16="http://schemas.microsoft.com/office/drawing/2014/main" id="{00000000-0008-0000-0300-0000E2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55" name="Text Box 480">
          <a:extLst>
            <a:ext uri="{FF2B5EF4-FFF2-40B4-BE49-F238E27FC236}">
              <a16:creationId xmlns="" xmlns:a16="http://schemas.microsoft.com/office/drawing/2014/main" id="{00000000-0008-0000-0300-0000E3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56" name="Text Box 481">
          <a:extLst>
            <a:ext uri="{FF2B5EF4-FFF2-40B4-BE49-F238E27FC236}">
              <a16:creationId xmlns="" xmlns:a16="http://schemas.microsoft.com/office/drawing/2014/main" id="{00000000-0008-0000-0300-0000E4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57" name="Text Box 482">
          <a:extLst>
            <a:ext uri="{FF2B5EF4-FFF2-40B4-BE49-F238E27FC236}">
              <a16:creationId xmlns="" xmlns:a16="http://schemas.microsoft.com/office/drawing/2014/main" id="{00000000-0008-0000-0300-0000E5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58" name="Text Box 483">
          <a:extLst>
            <a:ext uri="{FF2B5EF4-FFF2-40B4-BE49-F238E27FC236}">
              <a16:creationId xmlns="" xmlns:a16="http://schemas.microsoft.com/office/drawing/2014/main" id="{00000000-0008-0000-0300-0000E6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59" name="Text Box 484">
          <a:extLst>
            <a:ext uri="{FF2B5EF4-FFF2-40B4-BE49-F238E27FC236}">
              <a16:creationId xmlns="" xmlns:a16="http://schemas.microsoft.com/office/drawing/2014/main" id="{00000000-0008-0000-0300-0000E7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60" name="Text Box 485">
          <a:extLst>
            <a:ext uri="{FF2B5EF4-FFF2-40B4-BE49-F238E27FC236}">
              <a16:creationId xmlns="" xmlns:a16="http://schemas.microsoft.com/office/drawing/2014/main" id="{00000000-0008-0000-0300-0000E8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61" name="Text Box 486">
          <a:extLst>
            <a:ext uri="{FF2B5EF4-FFF2-40B4-BE49-F238E27FC236}">
              <a16:creationId xmlns="" xmlns:a16="http://schemas.microsoft.com/office/drawing/2014/main" id="{00000000-0008-0000-0300-0000E9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62" name="Text Box 487">
          <a:extLst>
            <a:ext uri="{FF2B5EF4-FFF2-40B4-BE49-F238E27FC236}">
              <a16:creationId xmlns="" xmlns:a16="http://schemas.microsoft.com/office/drawing/2014/main" id="{00000000-0008-0000-0300-0000EA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63" name="Text Box 488">
          <a:extLst>
            <a:ext uri="{FF2B5EF4-FFF2-40B4-BE49-F238E27FC236}">
              <a16:creationId xmlns="" xmlns:a16="http://schemas.microsoft.com/office/drawing/2014/main" id="{00000000-0008-0000-0300-0000EB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64" name="Text Box 489">
          <a:extLst>
            <a:ext uri="{FF2B5EF4-FFF2-40B4-BE49-F238E27FC236}">
              <a16:creationId xmlns="" xmlns:a16="http://schemas.microsoft.com/office/drawing/2014/main" id="{00000000-0008-0000-0300-0000EC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65" name="Text Box 490">
          <a:extLst>
            <a:ext uri="{FF2B5EF4-FFF2-40B4-BE49-F238E27FC236}">
              <a16:creationId xmlns="" xmlns:a16="http://schemas.microsoft.com/office/drawing/2014/main" id="{00000000-0008-0000-0300-0000ED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66" name="Text Box 491">
          <a:extLst>
            <a:ext uri="{FF2B5EF4-FFF2-40B4-BE49-F238E27FC236}">
              <a16:creationId xmlns="" xmlns:a16="http://schemas.microsoft.com/office/drawing/2014/main" id="{00000000-0008-0000-0300-0000EE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67" name="Text Box 492">
          <a:extLst>
            <a:ext uri="{FF2B5EF4-FFF2-40B4-BE49-F238E27FC236}">
              <a16:creationId xmlns="" xmlns:a16="http://schemas.microsoft.com/office/drawing/2014/main" id="{00000000-0008-0000-0300-0000EF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68" name="Text Box 493">
          <a:extLst>
            <a:ext uri="{FF2B5EF4-FFF2-40B4-BE49-F238E27FC236}">
              <a16:creationId xmlns="" xmlns:a16="http://schemas.microsoft.com/office/drawing/2014/main" id="{00000000-0008-0000-0300-0000F0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69" name="Text Box 494">
          <a:extLst>
            <a:ext uri="{FF2B5EF4-FFF2-40B4-BE49-F238E27FC236}">
              <a16:creationId xmlns="" xmlns:a16="http://schemas.microsoft.com/office/drawing/2014/main" id="{00000000-0008-0000-0300-0000F1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70" name="Text Box 495">
          <a:extLst>
            <a:ext uri="{FF2B5EF4-FFF2-40B4-BE49-F238E27FC236}">
              <a16:creationId xmlns="" xmlns:a16="http://schemas.microsoft.com/office/drawing/2014/main" id="{00000000-0008-0000-0300-0000F2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71" name="Text Box 496">
          <a:extLst>
            <a:ext uri="{FF2B5EF4-FFF2-40B4-BE49-F238E27FC236}">
              <a16:creationId xmlns="" xmlns:a16="http://schemas.microsoft.com/office/drawing/2014/main" id="{00000000-0008-0000-0300-0000F3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72" name="Text Box 497">
          <a:extLst>
            <a:ext uri="{FF2B5EF4-FFF2-40B4-BE49-F238E27FC236}">
              <a16:creationId xmlns="" xmlns:a16="http://schemas.microsoft.com/office/drawing/2014/main" id="{00000000-0008-0000-0300-0000F4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73" name="Text Box 498">
          <a:extLst>
            <a:ext uri="{FF2B5EF4-FFF2-40B4-BE49-F238E27FC236}">
              <a16:creationId xmlns="" xmlns:a16="http://schemas.microsoft.com/office/drawing/2014/main" id="{00000000-0008-0000-0300-0000F5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74" name="Text Box 499">
          <a:extLst>
            <a:ext uri="{FF2B5EF4-FFF2-40B4-BE49-F238E27FC236}">
              <a16:creationId xmlns="" xmlns:a16="http://schemas.microsoft.com/office/drawing/2014/main" id="{00000000-0008-0000-0300-0000F6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75" name="Text Box 500">
          <a:extLst>
            <a:ext uri="{FF2B5EF4-FFF2-40B4-BE49-F238E27FC236}">
              <a16:creationId xmlns="" xmlns:a16="http://schemas.microsoft.com/office/drawing/2014/main" id="{00000000-0008-0000-0300-0000F7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76" name="Text Box 501">
          <a:extLst>
            <a:ext uri="{FF2B5EF4-FFF2-40B4-BE49-F238E27FC236}">
              <a16:creationId xmlns="" xmlns:a16="http://schemas.microsoft.com/office/drawing/2014/main" id="{00000000-0008-0000-0300-0000F8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77" name="Text Box 502">
          <a:extLst>
            <a:ext uri="{FF2B5EF4-FFF2-40B4-BE49-F238E27FC236}">
              <a16:creationId xmlns="" xmlns:a16="http://schemas.microsoft.com/office/drawing/2014/main" id="{00000000-0008-0000-0300-0000F9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78" name="Text Box 503">
          <a:extLst>
            <a:ext uri="{FF2B5EF4-FFF2-40B4-BE49-F238E27FC236}">
              <a16:creationId xmlns="" xmlns:a16="http://schemas.microsoft.com/office/drawing/2014/main" id="{00000000-0008-0000-0300-0000FA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79" name="Text Box 504">
          <a:extLst>
            <a:ext uri="{FF2B5EF4-FFF2-40B4-BE49-F238E27FC236}">
              <a16:creationId xmlns="" xmlns:a16="http://schemas.microsoft.com/office/drawing/2014/main" id="{00000000-0008-0000-0300-0000FB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80" name="Text Box 505">
          <a:extLst>
            <a:ext uri="{FF2B5EF4-FFF2-40B4-BE49-F238E27FC236}">
              <a16:creationId xmlns="" xmlns:a16="http://schemas.microsoft.com/office/drawing/2014/main" id="{00000000-0008-0000-0300-0000FC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81" name="Text Box 506">
          <a:extLst>
            <a:ext uri="{FF2B5EF4-FFF2-40B4-BE49-F238E27FC236}">
              <a16:creationId xmlns="" xmlns:a16="http://schemas.microsoft.com/office/drawing/2014/main" id="{00000000-0008-0000-0300-0000FD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82" name="Text Box 507">
          <a:extLst>
            <a:ext uri="{FF2B5EF4-FFF2-40B4-BE49-F238E27FC236}">
              <a16:creationId xmlns="" xmlns:a16="http://schemas.microsoft.com/office/drawing/2014/main" id="{00000000-0008-0000-0300-0000FE0D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83" name="Text Box 508">
          <a:extLst>
            <a:ext uri="{FF2B5EF4-FFF2-40B4-BE49-F238E27FC236}">
              <a16:creationId xmlns="" xmlns:a16="http://schemas.microsoft.com/office/drawing/2014/main" id="{00000000-0008-0000-0300-0000FF0D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84" name="Text Box 509">
          <a:extLst>
            <a:ext uri="{FF2B5EF4-FFF2-40B4-BE49-F238E27FC236}">
              <a16:creationId xmlns="" xmlns:a16="http://schemas.microsoft.com/office/drawing/2014/main" id="{00000000-0008-0000-0300-00000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85" name="Text Box 510">
          <a:extLst>
            <a:ext uri="{FF2B5EF4-FFF2-40B4-BE49-F238E27FC236}">
              <a16:creationId xmlns="" xmlns:a16="http://schemas.microsoft.com/office/drawing/2014/main" id="{00000000-0008-0000-0300-00000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86" name="Text Box 511">
          <a:extLst>
            <a:ext uri="{FF2B5EF4-FFF2-40B4-BE49-F238E27FC236}">
              <a16:creationId xmlns="" xmlns:a16="http://schemas.microsoft.com/office/drawing/2014/main" id="{00000000-0008-0000-0300-00000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87" name="Text Box 512">
          <a:extLst>
            <a:ext uri="{FF2B5EF4-FFF2-40B4-BE49-F238E27FC236}">
              <a16:creationId xmlns="" xmlns:a16="http://schemas.microsoft.com/office/drawing/2014/main" id="{00000000-0008-0000-0300-00000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88" name="Text Box 513">
          <a:extLst>
            <a:ext uri="{FF2B5EF4-FFF2-40B4-BE49-F238E27FC236}">
              <a16:creationId xmlns="" xmlns:a16="http://schemas.microsoft.com/office/drawing/2014/main" id="{00000000-0008-0000-0300-00000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89" name="Text Box 514">
          <a:extLst>
            <a:ext uri="{FF2B5EF4-FFF2-40B4-BE49-F238E27FC236}">
              <a16:creationId xmlns="" xmlns:a16="http://schemas.microsoft.com/office/drawing/2014/main" id="{00000000-0008-0000-0300-00000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90" name="Text Box 515">
          <a:extLst>
            <a:ext uri="{FF2B5EF4-FFF2-40B4-BE49-F238E27FC236}">
              <a16:creationId xmlns="" xmlns:a16="http://schemas.microsoft.com/office/drawing/2014/main" id="{00000000-0008-0000-0300-00000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91" name="Text Box 516">
          <a:extLst>
            <a:ext uri="{FF2B5EF4-FFF2-40B4-BE49-F238E27FC236}">
              <a16:creationId xmlns="" xmlns:a16="http://schemas.microsoft.com/office/drawing/2014/main" id="{00000000-0008-0000-0300-00000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92" name="Text Box 517">
          <a:extLst>
            <a:ext uri="{FF2B5EF4-FFF2-40B4-BE49-F238E27FC236}">
              <a16:creationId xmlns="" xmlns:a16="http://schemas.microsoft.com/office/drawing/2014/main" id="{00000000-0008-0000-0300-00000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93" name="Text Box 518">
          <a:extLst>
            <a:ext uri="{FF2B5EF4-FFF2-40B4-BE49-F238E27FC236}">
              <a16:creationId xmlns="" xmlns:a16="http://schemas.microsoft.com/office/drawing/2014/main" id="{00000000-0008-0000-0300-00000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94" name="Text Box 519">
          <a:extLst>
            <a:ext uri="{FF2B5EF4-FFF2-40B4-BE49-F238E27FC236}">
              <a16:creationId xmlns="" xmlns:a16="http://schemas.microsoft.com/office/drawing/2014/main" id="{00000000-0008-0000-0300-00000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95" name="Text Box 520">
          <a:extLst>
            <a:ext uri="{FF2B5EF4-FFF2-40B4-BE49-F238E27FC236}">
              <a16:creationId xmlns="" xmlns:a16="http://schemas.microsoft.com/office/drawing/2014/main" id="{00000000-0008-0000-0300-00000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96" name="Text Box 521">
          <a:extLst>
            <a:ext uri="{FF2B5EF4-FFF2-40B4-BE49-F238E27FC236}">
              <a16:creationId xmlns="" xmlns:a16="http://schemas.microsoft.com/office/drawing/2014/main" id="{00000000-0008-0000-0300-00000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97" name="Text Box 522">
          <a:extLst>
            <a:ext uri="{FF2B5EF4-FFF2-40B4-BE49-F238E27FC236}">
              <a16:creationId xmlns="" xmlns:a16="http://schemas.microsoft.com/office/drawing/2014/main" id="{00000000-0008-0000-0300-00000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598" name="Text Box 523">
          <a:extLst>
            <a:ext uri="{FF2B5EF4-FFF2-40B4-BE49-F238E27FC236}">
              <a16:creationId xmlns="" xmlns:a16="http://schemas.microsoft.com/office/drawing/2014/main" id="{00000000-0008-0000-0300-00000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599" name="Text Box 524">
          <a:extLst>
            <a:ext uri="{FF2B5EF4-FFF2-40B4-BE49-F238E27FC236}">
              <a16:creationId xmlns="" xmlns:a16="http://schemas.microsoft.com/office/drawing/2014/main" id="{00000000-0008-0000-0300-00000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00" name="Text Box 525">
          <a:extLst>
            <a:ext uri="{FF2B5EF4-FFF2-40B4-BE49-F238E27FC236}">
              <a16:creationId xmlns="" xmlns:a16="http://schemas.microsoft.com/office/drawing/2014/main" id="{00000000-0008-0000-0300-00001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01" name="Text Box 526">
          <a:extLst>
            <a:ext uri="{FF2B5EF4-FFF2-40B4-BE49-F238E27FC236}">
              <a16:creationId xmlns="" xmlns:a16="http://schemas.microsoft.com/office/drawing/2014/main" id="{00000000-0008-0000-0300-00001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02" name="Text Box 527">
          <a:extLst>
            <a:ext uri="{FF2B5EF4-FFF2-40B4-BE49-F238E27FC236}">
              <a16:creationId xmlns="" xmlns:a16="http://schemas.microsoft.com/office/drawing/2014/main" id="{00000000-0008-0000-0300-00001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03" name="Text Box 528">
          <a:extLst>
            <a:ext uri="{FF2B5EF4-FFF2-40B4-BE49-F238E27FC236}">
              <a16:creationId xmlns="" xmlns:a16="http://schemas.microsoft.com/office/drawing/2014/main" id="{00000000-0008-0000-0300-00001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04" name="Text Box 529">
          <a:extLst>
            <a:ext uri="{FF2B5EF4-FFF2-40B4-BE49-F238E27FC236}">
              <a16:creationId xmlns="" xmlns:a16="http://schemas.microsoft.com/office/drawing/2014/main" id="{00000000-0008-0000-0300-00001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05" name="Text Box 530">
          <a:extLst>
            <a:ext uri="{FF2B5EF4-FFF2-40B4-BE49-F238E27FC236}">
              <a16:creationId xmlns="" xmlns:a16="http://schemas.microsoft.com/office/drawing/2014/main" id="{00000000-0008-0000-0300-00001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06" name="Text Box 531">
          <a:extLst>
            <a:ext uri="{FF2B5EF4-FFF2-40B4-BE49-F238E27FC236}">
              <a16:creationId xmlns="" xmlns:a16="http://schemas.microsoft.com/office/drawing/2014/main" id="{00000000-0008-0000-0300-00001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07" name="Text Box 532">
          <a:extLst>
            <a:ext uri="{FF2B5EF4-FFF2-40B4-BE49-F238E27FC236}">
              <a16:creationId xmlns="" xmlns:a16="http://schemas.microsoft.com/office/drawing/2014/main" id="{00000000-0008-0000-0300-00001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08" name="Text Box 533">
          <a:extLst>
            <a:ext uri="{FF2B5EF4-FFF2-40B4-BE49-F238E27FC236}">
              <a16:creationId xmlns="" xmlns:a16="http://schemas.microsoft.com/office/drawing/2014/main" id="{00000000-0008-0000-0300-00001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09" name="Text Box 534">
          <a:extLst>
            <a:ext uri="{FF2B5EF4-FFF2-40B4-BE49-F238E27FC236}">
              <a16:creationId xmlns="" xmlns:a16="http://schemas.microsoft.com/office/drawing/2014/main" id="{00000000-0008-0000-0300-00001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10" name="Text Box 535">
          <a:extLst>
            <a:ext uri="{FF2B5EF4-FFF2-40B4-BE49-F238E27FC236}">
              <a16:creationId xmlns="" xmlns:a16="http://schemas.microsoft.com/office/drawing/2014/main" id="{00000000-0008-0000-0300-00001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11" name="Text Box 536">
          <a:extLst>
            <a:ext uri="{FF2B5EF4-FFF2-40B4-BE49-F238E27FC236}">
              <a16:creationId xmlns="" xmlns:a16="http://schemas.microsoft.com/office/drawing/2014/main" id="{00000000-0008-0000-0300-00001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12" name="Text Box 537">
          <a:extLst>
            <a:ext uri="{FF2B5EF4-FFF2-40B4-BE49-F238E27FC236}">
              <a16:creationId xmlns="" xmlns:a16="http://schemas.microsoft.com/office/drawing/2014/main" id="{00000000-0008-0000-0300-00001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13" name="Text Box 538">
          <a:extLst>
            <a:ext uri="{FF2B5EF4-FFF2-40B4-BE49-F238E27FC236}">
              <a16:creationId xmlns="" xmlns:a16="http://schemas.microsoft.com/office/drawing/2014/main" id="{00000000-0008-0000-0300-00001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14" name="Text Box 539">
          <a:extLst>
            <a:ext uri="{FF2B5EF4-FFF2-40B4-BE49-F238E27FC236}">
              <a16:creationId xmlns="" xmlns:a16="http://schemas.microsoft.com/office/drawing/2014/main" id="{00000000-0008-0000-0300-00001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15" name="Text Box 540">
          <a:extLst>
            <a:ext uri="{FF2B5EF4-FFF2-40B4-BE49-F238E27FC236}">
              <a16:creationId xmlns="" xmlns:a16="http://schemas.microsoft.com/office/drawing/2014/main" id="{00000000-0008-0000-0300-00001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16" name="Text Box 541">
          <a:extLst>
            <a:ext uri="{FF2B5EF4-FFF2-40B4-BE49-F238E27FC236}">
              <a16:creationId xmlns="" xmlns:a16="http://schemas.microsoft.com/office/drawing/2014/main" id="{00000000-0008-0000-0300-00002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17" name="Text Box 542">
          <a:extLst>
            <a:ext uri="{FF2B5EF4-FFF2-40B4-BE49-F238E27FC236}">
              <a16:creationId xmlns="" xmlns:a16="http://schemas.microsoft.com/office/drawing/2014/main" id="{00000000-0008-0000-0300-00002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18" name="Text Box 543">
          <a:extLst>
            <a:ext uri="{FF2B5EF4-FFF2-40B4-BE49-F238E27FC236}">
              <a16:creationId xmlns="" xmlns:a16="http://schemas.microsoft.com/office/drawing/2014/main" id="{00000000-0008-0000-0300-00002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19" name="Text Box 544">
          <a:extLst>
            <a:ext uri="{FF2B5EF4-FFF2-40B4-BE49-F238E27FC236}">
              <a16:creationId xmlns="" xmlns:a16="http://schemas.microsoft.com/office/drawing/2014/main" id="{00000000-0008-0000-0300-00002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20" name="Text Box 545">
          <a:extLst>
            <a:ext uri="{FF2B5EF4-FFF2-40B4-BE49-F238E27FC236}">
              <a16:creationId xmlns="" xmlns:a16="http://schemas.microsoft.com/office/drawing/2014/main" id="{00000000-0008-0000-0300-00002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21" name="Text Box 546">
          <a:extLst>
            <a:ext uri="{FF2B5EF4-FFF2-40B4-BE49-F238E27FC236}">
              <a16:creationId xmlns="" xmlns:a16="http://schemas.microsoft.com/office/drawing/2014/main" id="{00000000-0008-0000-0300-00002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22" name="Text Box 547">
          <a:extLst>
            <a:ext uri="{FF2B5EF4-FFF2-40B4-BE49-F238E27FC236}">
              <a16:creationId xmlns="" xmlns:a16="http://schemas.microsoft.com/office/drawing/2014/main" id="{00000000-0008-0000-0300-00002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23" name="Text Box 548">
          <a:extLst>
            <a:ext uri="{FF2B5EF4-FFF2-40B4-BE49-F238E27FC236}">
              <a16:creationId xmlns="" xmlns:a16="http://schemas.microsoft.com/office/drawing/2014/main" id="{00000000-0008-0000-0300-00002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24" name="Text Box 549">
          <a:extLst>
            <a:ext uri="{FF2B5EF4-FFF2-40B4-BE49-F238E27FC236}">
              <a16:creationId xmlns="" xmlns:a16="http://schemas.microsoft.com/office/drawing/2014/main" id="{00000000-0008-0000-0300-00002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25" name="Text Box 550">
          <a:extLst>
            <a:ext uri="{FF2B5EF4-FFF2-40B4-BE49-F238E27FC236}">
              <a16:creationId xmlns="" xmlns:a16="http://schemas.microsoft.com/office/drawing/2014/main" id="{00000000-0008-0000-0300-00002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26" name="Text Box 551">
          <a:extLst>
            <a:ext uri="{FF2B5EF4-FFF2-40B4-BE49-F238E27FC236}">
              <a16:creationId xmlns="" xmlns:a16="http://schemas.microsoft.com/office/drawing/2014/main" id="{00000000-0008-0000-0300-00002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27" name="Text Box 552">
          <a:extLst>
            <a:ext uri="{FF2B5EF4-FFF2-40B4-BE49-F238E27FC236}">
              <a16:creationId xmlns="" xmlns:a16="http://schemas.microsoft.com/office/drawing/2014/main" id="{00000000-0008-0000-0300-00002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28" name="Text Box 553">
          <a:extLst>
            <a:ext uri="{FF2B5EF4-FFF2-40B4-BE49-F238E27FC236}">
              <a16:creationId xmlns="" xmlns:a16="http://schemas.microsoft.com/office/drawing/2014/main" id="{00000000-0008-0000-0300-00002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29" name="Text Box 554">
          <a:extLst>
            <a:ext uri="{FF2B5EF4-FFF2-40B4-BE49-F238E27FC236}">
              <a16:creationId xmlns="" xmlns:a16="http://schemas.microsoft.com/office/drawing/2014/main" id="{00000000-0008-0000-0300-00002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30" name="Text Box 555">
          <a:extLst>
            <a:ext uri="{FF2B5EF4-FFF2-40B4-BE49-F238E27FC236}">
              <a16:creationId xmlns="" xmlns:a16="http://schemas.microsoft.com/office/drawing/2014/main" id="{00000000-0008-0000-0300-00002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31" name="Text Box 556">
          <a:extLst>
            <a:ext uri="{FF2B5EF4-FFF2-40B4-BE49-F238E27FC236}">
              <a16:creationId xmlns="" xmlns:a16="http://schemas.microsoft.com/office/drawing/2014/main" id="{00000000-0008-0000-0300-00002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32" name="Text Box 557">
          <a:extLst>
            <a:ext uri="{FF2B5EF4-FFF2-40B4-BE49-F238E27FC236}">
              <a16:creationId xmlns="" xmlns:a16="http://schemas.microsoft.com/office/drawing/2014/main" id="{00000000-0008-0000-0300-00003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33" name="Text Box 558">
          <a:extLst>
            <a:ext uri="{FF2B5EF4-FFF2-40B4-BE49-F238E27FC236}">
              <a16:creationId xmlns="" xmlns:a16="http://schemas.microsoft.com/office/drawing/2014/main" id="{00000000-0008-0000-0300-00003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34" name="Text Box 559">
          <a:extLst>
            <a:ext uri="{FF2B5EF4-FFF2-40B4-BE49-F238E27FC236}">
              <a16:creationId xmlns="" xmlns:a16="http://schemas.microsoft.com/office/drawing/2014/main" id="{00000000-0008-0000-0300-00003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35" name="Text Box 560">
          <a:extLst>
            <a:ext uri="{FF2B5EF4-FFF2-40B4-BE49-F238E27FC236}">
              <a16:creationId xmlns="" xmlns:a16="http://schemas.microsoft.com/office/drawing/2014/main" id="{00000000-0008-0000-0300-00003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36" name="Text Box 561">
          <a:extLst>
            <a:ext uri="{FF2B5EF4-FFF2-40B4-BE49-F238E27FC236}">
              <a16:creationId xmlns="" xmlns:a16="http://schemas.microsoft.com/office/drawing/2014/main" id="{00000000-0008-0000-0300-00003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37" name="Text Box 562">
          <a:extLst>
            <a:ext uri="{FF2B5EF4-FFF2-40B4-BE49-F238E27FC236}">
              <a16:creationId xmlns="" xmlns:a16="http://schemas.microsoft.com/office/drawing/2014/main" id="{00000000-0008-0000-0300-00003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38" name="Text Box 563">
          <a:extLst>
            <a:ext uri="{FF2B5EF4-FFF2-40B4-BE49-F238E27FC236}">
              <a16:creationId xmlns="" xmlns:a16="http://schemas.microsoft.com/office/drawing/2014/main" id="{00000000-0008-0000-0300-00003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39" name="Text Box 564">
          <a:extLst>
            <a:ext uri="{FF2B5EF4-FFF2-40B4-BE49-F238E27FC236}">
              <a16:creationId xmlns="" xmlns:a16="http://schemas.microsoft.com/office/drawing/2014/main" id="{00000000-0008-0000-0300-00003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40" name="Text Box 565">
          <a:extLst>
            <a:ext uri="{FF2B5EF4-FFF2-40B4-BE49-F238E27FC236}">
              <a16:creationId xmlns="" xmlns:a16="http://schemas.microsoft.com/office/drawing/2014/main" id="{00000000-0008-0000-0300-00003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41" name="Text Box 566">
          <a:extLst>
            <a:ext uri="{FF2B5EF4-FFF2-40B4-BE49-F238E27FC236}">
              <a16:creationId xmlns="" xmlns:a16="http://schemas.microsoft.com/office/drawing/2014/main" id="{00000000-0008-0000-0300-00003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42" name="Text Box 567">
          <a:extLst>
            <a:ext uri="{FF2B5EF4-FFF2-40B4-BE49-F238E27FC236}">
              <a16:creationId xmlns="" xmlns:a16="http://schemas.microsoft.com/office/drawing/2014/main" id="{00000000-0008-0000-0300-00003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43" name="Text Box 568">
          <a:extLst>
            <a:ext uri="{FF2B5EF4-FFF2-40B4-BE49-F238E27FC236}">
              <a16:creationId xmlns="" xmlns:a16="http://schemas.microsoft.com/office/drawing/2014/main" id="{00000000-0008-0000-0300-00003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44" name="Text Box 569">
          <a:extLst>
            <a:ext uri="{FF2B5EF4-FFF2-40B4-BE49-F238E27FC236}">
              <a16:creationId xmlns="" xmlns:a16="http://schemas.microsoft.com/office/drawing/2014/main" id="{00000000-0008-0000-0300-00003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45" name="Text Box 570">
          <a:extLst>
            <a:ext uri="{FF2B5EF4-FFF2-40B4-BE49-F238E27FC236}">
              <a16:creationId xmlns="" xmlns:a16="http://schemas.microsoft.com/office/drawing/2014/main" id="{00000000-0008-0000-0300-00003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46" name="Text Box 571">
          <a:extLst>
            <a:ext uri="{FF2B5EF4-FFF2-40B4-BE49-F238E27FC236}">
              <a16:creationId xmlns="" xmlns:a16="http://schemas.microsoft.com/office/drawing/2014/main" id="{00000000-0008-0000-0300-00003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47" name="Text Box 572">
          <a:extLst>
            <a:ext uri="{FF2B5EF4-FFF2-40B4-BE49-F238E27FC236}">
              <a16:creationId xmlns="" xmlns:a16="http://schemas.microsoft.com/office/drawing/2014/main" id="{00000000-0008-0000-0300-00003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48" name="Text Box 573">
          <a:extLst>
            <a:ext uri="{FF2B5EF4-FFF2-40B4-BE49-F238E27FC236}">
              <a16:creationId xmlns="" xmlns:a16="http://schemas.microsoft.com/office/drawing/2014/main" id="{00000000-0008-0000-0300-00004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49" name="Text Box 574">
          <a:extLst>
            <a:ext uri="{FF2B5EF4-FFF2-40B4-BE49-F238E27FC236}">
              <a16:creationId xmlns="" xmlns:a16="http://schemas.microsoft.com/office/drawing/2014/main" id="{00000000-0008-0000-0300-00004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50" name="Text Box 575">
          <a:extLst>
            <a:ext uri="{FF2B5EF4-FFF2-40B4-BE49-F238E27FC236}">
              <a16:creationId xmlns="" xmlns:a16="http://schemas.microsoft.com/office/drawing/2014/main" id="{00000000-0008-0000-0300-00004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51" name="Text Box 576">
          <a:extLst>
            <a:ext uri="{FF2B5EF4-FFF2-40B4-BE49-F238E27FC236}">
              <a16:creationId xmlns="" xmlns:a16="http://schemas.microsoft.com/office/drawing/2014/main" id="{00000000-0008-0000-0300-00004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52" name="Text Box 577">
          <a:extLst>
            <a:ext uri="{FF2B5EF4-FFF2-40B4-BE49-F238E27FC236}">
              <a16:creationId xmlns="" xmlns:a16="http://schemas.microsoft.com/office/drawing/2014/main" id="{00000000-0008-0000-0300-00004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53" name="Text Box 578">
          <a:extLst>
            <a:ext uri="{FF2B5EF4-FFF2-40B4-BE49-F238E27FC236}">
              <a16:creationId xmlns="" xmlns:a16="http://schemas.microsoft.com/office/drawing/2014/main" id="{00000000-0008-0000-0300-00004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54" name="Text Box 579">
          <a:extLst>
            <a:ext uri="{FF2B5EF4-FFF2-40B4-BE49-F238E27FC236}">
              <a16:creationId xmlns="" xmlns:a16="http://schemas.microsoft.com/office/drawing/2014/main" id="{00000000-0008-0000-0300-00004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55" name="Text Box 580">
          <a:extLst>
            <a:ext uri="{FF2B5EF4-FFF2-40B4-BE49-F238E27FC236}">
              <a16:creationId xmlns="" xmlns:a16="http://schemas.microsoft.com/office/drawing/2014/main" id="{00000000-0008-0000-0300-00004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56" name="Text Box 581">
          <a:extLst>
            <a:ext uri="{FF2B5EF4-FFF2-40B4-BE49-F238E27FC236}">
              <a16:creationId xmlns="" xmlns:a16="http://schemas.microsoft.com/office/drawing/2014/main" id="{00000000-0008-0000-0300-00004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57" name="Text Box 582">
          <a:extLst>
            <a:ext uri="{FF2B5EF4-FFF2-40B4-BE49-F238E27FC236}">
              <a16:creationId xmlns="" xmlns:a16="http://schemas.microsoft.com/office/drawing/2014/main" id="{00000000-0008-0000-0300-00004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58" name="Text Box 583">
          <a:extLst>
            <a:ext uri="{FF2B5EF4-FFF2-40B4-BE49-F238E27FC236}">
              <a16:creationId xmlns="" xmlns:a16="http://schemas.microsoft.com/office/drawing/2014/main" id="{00000000-0008-0000-0300-00004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59" name="Text Box 584">
          <a:extLst>
            <a:ext uri="{FF2B5EF4-FFF2-40B4-BE49-F238E27FC236}">
              <a16:creationId xmlns="" xmlns:a16="http://schemas.microsoft.com/office/drawing/2014/main" id="{00000000-0008-0000-0300-00004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60" name="Text Box 585">
          <a:extLst>
            <a:ext uri="{FF2B5EF4-FFF2-40B4-BE49-F238E27FC236}">
              <a16:creationId xmlns="" xmlns:a16="http://schemas.microsoft.com/office/drawing/2014/main" id="{00000000-0008-0000-0300-00004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61" name="Text Box 586">
          <a:extLst>
            <a:ext uri="{FF2B5EF4-FFF2-40B4-BE49-F238E27FC236}">
              <a16:creationId xmlns="" xmlns:a16="http://schemas.microsoft.com/office/drawing/2014/main" id="{00000000-0008-0000-0300-00004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62" name="Text Box 587">
          <a:extLst>
            <a:ext uri="{FF2B5EF4-FFF2-40B4-BE49-F238E27FC236}">
              <a16:creationId xmlns="" xmlns:a16="http://schemas.microsoft.com/office/drawing/2014/main" id="{00000000-0008-0000-0300-00004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63" name="Text Box 588">
          <a:extLst>
            <a:ext uri="{FF2B5EF4-FFF2-40B4-BE49-F238E27FC236}">
              <a16:creationId xmlns="" xmlns:a16="http://schemas.microsoft.com/office/drawing/2014/main" id="{00000000-0008-0000-0300-00004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64" name="Text Box 589">
          <a:extLst>
            <a:ext uri="{FF2B5EF4-FFF2-40B4-BE49-F238E27FC236}">
              <a16:creationId xmlns="" xmlns:a16="http://schemas.microsoft.com/office/drawing/2014/main" id="{00000000-0008-0000-0300-00005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65" name="Text Box 590">
          <a:extLst>
            <a:ext uri="{FF2B5EF4-FFF2-40B4-BE49-F238E27FC236}">
              <a16:creationId xmlns="" xmlns:a16="http://schemas.microsoft.com/office/drawing/2014/main" id="{00000000-0008-0000-0300-00005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66" name="Text Box 591">
          <a:extLst>
            <a:ext uri="{FF2B5EF4-FFF2-40B4-BE49-F238E27FC236}">
              <a16:creationId xmlns="" xmlns:a16="http://schemas.microsoft.com/office/drawing/2014/main" id="{00000000-0008-0000-0300-00005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67" name="Text Box 592">
          <a:extLst>
            <a:ext uri="{FF2B5EF4-FFF2-40B4-BE49-F238E27FC236}">
              <a16:creationId xmlns="" xmlns:a16="http://schemas.microsoft.com/office/drawing/2014/main" id="{00000000-0008-0000-0300-00005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68" name="Text Box 593">
          <a:extLst>
            <a:ext uri="{FF2B5EF4-FFF2-40B4-BE49-F238E27FC236}">
              <a16:creationId xmlns="" xmlns:a16="http://schemas.microsoft.com/office/drawing/2014/main" id="{00000000-0008-0000-0300-00005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69" name="Text Box 594">
          <a:extLst>
            <a:ext uri="{FF2B5EF4-FFF2-40B4-BE49-F238E27FC236}">
              <a16:creationId xmlns="" xmlns:a16="http://schemas.microsoft.com/office/drawing/2014/main" id="{00000000-0008-0000-0300-00005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70" name="Text Box 595">
          <a:extLst>
            <a:ext uri="{FF2B5EF4-FFF2-40B4-BE49-F238E27FC236}">
              <a16:creationId xmlns="" xmlns:a16="http://schemas.microsoft.com/office/drawing/2014/main" id="{00000000-0008-0000-0300-00005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71" name="Text Box 596">
          <a:extLst>
            <a:ext uri="{FF2B5EF4-FFF2-40B4-BE49-F238E27FC236}">
              <a16:creationId xmlns="" xmlns:a16="http://schemas.microsoft.com/office/drawing/2014/main" id="{00000000-0008-0000-0300-00005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72" name="Text Box 597">
          <a:extLst>
            <a:ext uri="{FF2B5EF4-FFF2-40B4-BE49-F238E27FC236}">
              <a16:creationId xmlns="" xmlns:a16="http://schemas.microsoft.com/office/drawing/2014/main" id="{00000000-0008-0000-0300-00005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73" name="Text Box 598">
          <a:extLst>
            <a:ext uri="{FF2B5EF4-FFF2-40B4-BE49-F238E27FC236}">
              <a16:creationId xmlns="" xmlns:a16="http://schemas.microsoft.com/office/drawing/2014/main" id="{00000000-0008-0000-0300-00005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74" name="Text Box 599">
          <a:extLst>
            <a:ext uri="{FF2B5EF4-FFF2-40B4-BE49-F238E27FC236}">
              <a16:creationId xmlns="" xmlns:a16="http://schemas.microsoft.com/office/drawing/2014/main" id="{00000000-0008-0000-0300-00005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75" name="Text Box 600">
          <a:extLst>
            <a:ext uri="{FF2B5EF4-FFF2-40B4-BE49-F238E27FC236}">
              <a16:creationId xmlns="" xmlns:a16="http://schemas.microsoft.com/office/drawing/2014/main" id="{00000000-0008-0000-0300-00005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76" name="Text Box 601">
          <a:extLst>
            <a:ext uri="{FF2B5EF4-FFF2-40B4-BE49-F238E27FC236}">
              <a16:creationId xmlns="" xmlns:a16="http://schemas.microsoft.com/office/drawing/2014/main" id="{00000000-0008-0000-0300-00005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77" name="Text Box 602">
          <a:extLst>
            <a:ext uri="{FF2B5EF4-FFF2-40B4-BE49-F238E27FC236}">
              <a16:creationId xmlns="" xmlns:a16="http://schemas.microsoft.com/office/drawing/2014/main" id="{00000000-0008-0000-0300-00005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78" name="Text Box 603">
          <a:extLst>
            <a:ext uri="{FF2B5EF4-FFF2-40B4-BE49-F238E27FC236}">
              <a16:creationId xmlns="" xmlns:a16="http://schemas.microsoft.com/office/drawing/2014/main" id="{00000000-0008-0000-0300-00005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79" name="Text Box 604">
          <a:extLst>
            <a:ext uri="{FF2B5EF4-FFF2-40B4-BE49-F238E27FC236}">
              <a16:creationId xmlns="" xmlns:a16="http://schemas.microsoft.com/office/drawing/2014/main" id="{00000000-0008-0000-0300-00005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80" name="Text Box 605">
          <a:extLst>
            <a:ext uri="{FF2B5EF4-FFF2-40B4-BE49-F238E27FC236}">
              <a16:creationId xmlns="" xmlns:a16="http://schemas.microsoft.com/office/drawing/2014/main" id="{00000000-0008-0000-0300-00006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81" name="Text Box 606">
          <a:extLst>
            <a:ext uri="{FF2B5EF4-FFF2-40B4-BE49-F238E27FC236}">
              <a16:creationId xmlns="" xmlns:a16="http://schemas.microsoft.com/office/drawing/2014/main" id="{00000000-0008-0000-0300-00006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82" name="Text Box 607">
          <a:extLst>
            <a:ext uri="{FF2B5EF4-FFF2-40B4-BE49-F238E27FC236}">
              <a16:creationId xmlns="" xmlns:a16="http://schemas.microsoft.com/office/drawing/2014/main" id="{00000000-0008-0000-0300-00006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83" name="Text Box 608">
          <a:extLst>
            <a:ext uri="{FF2B5EF4-FFF2-40B4-BE49-F238E27FC236}">
              <a16:creationId xmlns="" xmlns:a16="http://schemas.microsoft.com/office/drawing/2014/main" id="{00000000-0008-0000-0300-00006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84" name="Text Box 609">
          <a:extLst>
            <a:ext uri="{FF2B5EF4-FFF2-40B4-BE49-F238E27FC236}">
              <a16:creationId xmlns="" xmlns:a16="http://schemas.microsoft.com/office/drawing/2014/main" id="{00000000-0008-0000-0300-00006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85" name="Text Box 610">
          <a:extLst>
            <a:ext uri="{FF2B5EF4-FFF2-40B4-BE49-F238E27FC236}">
              <a16:creationId xmlns="" xmlns:a16="http://schemas.microsoft.com/office/drawing/2014/main" id="{00000000-0008-0000-0300-00006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86" name="Text Box 611">
          <a:extLst>
            <a:ext uri="{FF2B5EF4-FFF2-40B4-BE49-F238E27FC236}">
              <a16:creationId xmlns="" xmlns:a16="http://schemas.microsoft.com/office/drawing/2014/main" id="{00000000-0008-0000-0300-00006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87" name="Text Box 612">
          <a:extLst>
            <a:ext uri="{FF2B5EF4-FFF2-40B4-BE49-F238E27FC236}">
              <a16:creationId xmlns="" xmlns:a16="http://schemas.microsoft.com/office/drawing/2014/main" id="{00000000-0008-0000-0300-00006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88" name="Text Box 613">
          <a:extLst>
            <a:ext uri="{FF2B5EF4-FFF2-40B4-BE49-F238E27FC236}">
              <a16:creationId xmlns="" xmlns:a16="http://schemas.microsoft.com/office/drawing/2014/main" id="{00000000-0008-0000-0300-00006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89" name="Text Box 614">
          <a:extLst>
            <a:ext uri="{FF2B5EF4-FFF2-40B4-BE49-F238E27FC236}">
              <a16:creationId xmlns="" xmlns:a16="http://schemas.microsoft.com/office/drawing/2014/main" id="{00000000-0008-0000-0300-00006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90" name="Text Box 615">
          <a:extLst>
            <a:ext uri="{FF2B5EF4-FFF2-40B4-BE49-F238E27FC236}">
              <a16:creationId xmlns="" xmlns:a16="http://schemas.microsoft.com/office/drawing/2014/main" id="{00000000-0008-0000-0300-00006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91" name="Text Box 616">
          <a:extLst>
            <a:ext uri="{FF2B5EF4-FFF2-40B4-BE49-F238E27FC236}">
              <a16:creationId xmlns="" xmlns:a16="http://schemas.microsoft.com/office/drawing/2014/main" id="{00000000-0008-0000-0300-00006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92" name="Text Box 617">
          <a:extLst>
            <a:ext uri="{FF2B5EF4-FFF2-40B4-BE49-F238E27FC236}">
              <a16:creationId xmlns="" xmlns:a16="http://schemas.microsoft.com/office/drawing/2014/main" id="{00000000-0008-0000-0300-00006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93" name="Text Box 618">
          <a:extLst>
            <a:ext uri="{FF2B5EF4-FFF2-40B4-BE49-F238E27FC236}">
              <a16:creationId xmlns="" xmlns:a16="http://schemas.microsoft.com/office/drawing/2014/main" id="{00000000-0008-0000-0300-00006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94" name="Text Box 619">
          <a:extLst>
            <a:ext uri="{FF2B5EF4-FFF2-40B4-BE49-F238E27FC236}">
              <a16:creationId xmlns="" xmlns:a16="http://schemas.microsoft.com/office/drawing/2014/main" id="{00000000-0008-0000-0300-00006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95" name="Text Box 620">
          <a:extLst>
            <a:ext uri="{FF2B5EF4-FFF2-40B4-BE49-F238E27FC236}">
              <a16:creationId xmlns="" xmlns:a16="http://schemas.microsoft.com/office/drawing/2014/main" id="{00000000-0008-0000-0300-00006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96" name="Text Box 621">
          <a:extLst>
            <a:ext uri="{FF2B5EF4-FFF2-40B4-BE49-F238E27FC236}">
              <a16:creationId xmlns="" xmlns:a16="http://schemas.microsoft.com/office/drawing/2014/main" id="{00000000-0008-0000-0300-00007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97" name="Text Box 622">
          <a:extLst>
            <a:ext uri="{FF2B5EF4-FFF2-40B4-BE49-F238E27FC236}">
              <a16:creationId xmlns="" xmlns:a16="http://schemas.microsoft.com/office/drawing/2014/main" id="{00000000-0008-0000-0300-00007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698" name="Text Box 623">
          <a:extLst>
            <a:ext uri="{FF2B5EF4-FFF2-40B4-BE49-F238E27FC236}">
              <a16:creationId xmlns="" xmlns:a16="http://schemas.microsoft.com/office/drawing/2014/main" id="{00000000-0008-0000-0300-00007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699" name="Text Box 624">
          <a:extLst>
            <a:ext uri="{FF2B5EF4-FFF2-40B4-BE49-F238E27FC236}">
              <a16:creationId xmlns="" xmlns:a16="http://schemas.microsoft.com/office/drawing/2014/main" id="{00000000-0008-0000-0300-00007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00" name="Text Box 625">
          <a:extLst>
            <a:ext uri="{FF2B5EF4-FFF2-40B4-BE49-F238E27FC236}">
              <a16:creationId xmlns="" xmlns:a16="http://schemas.microsoft.com/office/drawing/2014/main" id="{00000000-0008-0000-0300-00007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01" name="Text Box 626">
          <a:extLst>
            <a:ext uri="{FF2B5EF4-FFF2-40B4-BE49-F238E27FC236}">
              <a16:creationId xmlns="" xmlns:a16="http://schemas.microsoft.com/office/drawing/2014/main" id="{00000000-0008-0000-0300-00007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02" name="Text Box 627">
          <a:extLst>
            <a:ext uri="{FF2B5EF4-FFF2-40B4-BE49-F238E27FC236}">
              <a16:creationId xmlns="" xmlns:a16="http://schemas.microsoft.com/office/drawing/2014/main" id="{00000000-0008-0000-0300-00007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03" name="Text Box 628">
          <a:extLst>
            <a:ext uri="{FF2B5EF4-FFF2-40B4-BE49-F238E27FC236}">
              <a16:creationId xmlns="" xmlns:a16="http://schemas.microsoft.com/office/drawing/2014/main" id="{00000000-0008-0000-0300-00007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04" name="Text Box 629">
          <a:extLst>
            <a:ext uri="{FF2B5EF4-FFF2-40B4-BE49-F238E27FC236}">
              <a16:creationId xmlns="" xmlns:a16="http://schemas.microsoft.com/office/drawing/2014/main" id="{00000000-0008-0000-0300-00007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05" name="Text Box 630">
          <a:extLst>
            <a:ext uri="{FF2B5EF4-FFF2-40B4-BE49-F238E27FC236}">
              <a16:creationId xmlns="" xmlns:a16="http://schemas.microsoft.com/office/drawing/2014/main" id="{00000000-0008-0000-0300-00007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06" name="Text Box 631">
          <a:extLst>
            <a:ext uri="{FF2B5EF4-FFF2-40B4-BE49-F238E27FC236}">
              <a16:creationId xmlns="" xmlns:a16="http://schemas.microsoft.com/office/drawing/2014/main" id="{00000000-0008-0000-0300-00007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07" name="Text Box 632">
          <a:extLst>
            <a:ext uri="{FF2B5EF4-FFF2-40B4-BE49-F238E27FC236}">
              <a16:creationId xmlns="" xmlns:a16="http://schemas.microsoft.com/office/drawing/2014/main" id="{00000000-0008-0000-0300-00007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08" name="Text Box 633">
          <a:extLst>
            <a:ext uri="{FF2B5EF4-FFF2-40B4-BE49-F238E27FC236}">
              <a16:creationId xmlns="" xmlns:a16="http://schemas.microsoft.com/office/drawing/2014/main" id="{00000000-0008-0000-0300-00007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09" name="Text Box 634">
          <a:extLst>
            <a:ext uri="{FF2B5EF4-FFF2-40B4-BE49-F238E27FC236}">
              <a16:creationId xmlns="" xmlns:a16="http://schemas.microsoft.com/office/drawing/2014/main" id="{00000000-0008-0000-0300-00007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10" name="Text Box 635">
          <a:extLst>
            <a:ext uri="{FF2B5EF4-FFF2-40B4-BE49-F238E27FC236}">
              <a16:creationId xmlns="" xmlns:a16="http://schemas.microsoft.com/office/drawing/2014/main" id="{00000000-0008-0000-0300-00007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11" name="Text Box 636">
          <a:extLst>
            <a:ext uri="{FF2B5EF4-FFF2-40B4-BE49-F238E27FC236}">
              <a16:creationId xmlns="" xmlns:a16="http://schemas.microsoft.com/office/drawing/2014/main" id="{00000000-0008-0000-0300-00007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12" name="Text Box 637">
          <a:extLst>
            <a:ext uri="{FF2B5EF4-FFF2-40B4-BE49-F238E27FC236}">
              <a16:creationId xmlns="" xmlns:a16="http://schemas.microsoft.com/office/drawing/2014/main" id="{00000000-0008-0000-0300-00008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13" name="Text Box 638">
          <a:extLst>
            <a:ext uri="{FF2B5EF4-FFF2-40B4-BE49-F238E27FC236}">
              <a16:creationId xmlns="" xmlns:a16="http://schemas.microsoft.com/office/drawing/2014/main" id="{00000000-0008-0000-0300-00008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14" name="Text Box 639">
          <a:extLst>
            <a:ext uri="{FF2B5EF4-FFF2-40B4-BE49-F238E27FC236}">
              <a16:creationId xmlns="" xmlns:a16="http://schemas.microsoft.com/office/drawing/2014/main" id="{00000000-0008-0000-0300-00008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15" name="Text Box 640">
          <a:extLst>
            <a:ext uri="{FF2B5EF4-FFF2-40B4-BE49-F238E27FC236}">
              <a16:creationId xmlns="" xmlns:a16="http://schemas.microsoft.com/office/drawing/2014/main" id="{00000000-0008-0000-0300-00008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16" name="Text Box 641">
          <a:extLst>
            <a:ext uri="{FF2B5EF4-FFF2-40B4-BE49-F238E27FC236}">
              <a16:creationId xmlns="" xmlns:a16="http://schemas.microsoft.com/office/drawing/2014/main" id="{00000000-0008-0000-0300-00008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17" name="Text Box 642">
          <a:extLst>
            <a:ext uri="{FF2B5EF4-FFF2-40B4-BE49-F238E27FC236}">
              <a16:creationId xmlns="" xmlns:a16="http://schemas.microsoft.com/office/drawing/2014/main" id="{00000000-0008-0000-0300-00008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18" name="Text Box 643">
          <a:extLst>
            <a:ext uri="{FF2B5EF4-FFF2-40B4-BE49-F238E27FC236}">
              <a16:creationId xmlns="" xmlns:a16="http://schemas.microsoft.com/office/drawing/2014/main" id="{00000000-0008-0000-0300-00008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19" name="Text Box 644">
          <a:extLst>
            <a:ext uri="{FF2B5EF4-FFF2-40B4-BE49-F238E27FC236}">
              <a16:creationId xmlns="" xmlns:a16="http://schemas.microsoft.com/office/drawing/2014/main" id="{00000000-0008-0000-0300-00008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20" name="Text Box 645">
          <a:extLst>
            <a:ext uri="{FF2B5EF4-FFF2-40B4-BE49-F238E27FC236}">
              <a16:creationId xmlns="" xmlns:a16="http://schemas.microsoft.com/office/drawing/2014/main" id="{00000000-0008-0000-0300-00008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21" name="Text Box 646">
          <a:extLst>
            <a:ext uri="{FF2B5EF4-FFF2-40B4-BE49-F238E27FC236}">
              <a16:creationId xmlns="" xmlns:a16="http://schemas.microsoft.com/office/drawing/2014/main" id="{00000000-0008-0000-0300-00008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22" name="Text Box 647">
          <a:extLst>
            <a:ext uri="{FF2B5EF4-FFF2-40B4-BE49-F238E27FC236}">
              <a16:creationId xmlns="" xmlns:a16="http://schemas.microsoft.com/office/drawing/2014/main" id="{00000000-0008-0000-0300-00008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23" name="Text Box 648">
          <a:extLst>
            <a:ext uri="{FF2B5EF4-FFF2-40B4-BE49-F238E27FC236}">
              <a16:creationId xmlns="" xmlns:a16="http://schemas.microsoft.com/office/drawing/2014/main" id="{00000000-0008-0000-0300-00008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24" name="Text Box 649">
          <a:extLst>
            <a:ext uri="{FF2B5EF4-FFF2-40B4-BE49-F238E27FC236}">
              <a16:creationId xmlns="" xmlns:a16="http://schemas.microsoft.com/office/drawing/2014/main" id="{00000000-0008-0000-0300-00008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25" name="Text Box 650">
          <a:extLst>
            <a:ext uri="{FF2B5EF4-FFF2-40B4-BE49-F238E27FC236}">
              <a16:creationId xmlns="" xmlns:a16="http://schemas.microsoft.com/office/drawing/2014/main" id="{00000000-0008-0000-0300-00008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26" name="Text Box 651">
          <a:extLst>
            <a:ext uri="{FF2B5EF4-FFF2-40B4-BE49-F238E27FC236}">
              <a16:creationId xmlns="" xmlns:a16="http://schemas.microsoft.com/office/drawing/2014/main" id="{00000000-0008-0000-0300-00008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27" name="Text Box 652">
          <a:extLst>
            <a:ext uri="{FF2B5EF4-FFF2-40B4-BE49-F238E27FC236}">
              <a16:creationId xmlns="" xmlns:a16="http://schemas.microsoft.com/office/drawing/2014/main" id="{00000000-0008-0000-0300-00008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28" name="Text Box 653">
          <a:extLst>
            <a:ext uri="{FF2B5EF4-FFF2-40B4-BE49-F238E27FC236}">
              <a16:creationId xmlns="" xmlns:a16="http://schemas.microsoft.com/office/drawing/2014/main" id="{00000000-0008-0000-0300-00009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29" name="Text Box 654">
          <a:extLst>
            <a:ext uri="{FF2B5EF4-FFF2-40B4-BE49-F238E27FC236}">
              <a16:creationId xmlns="" xmlns:a16="http://schemas.microsoft.com/office/drawing/2014/main" id="{00000000-0008-0000-0300-00009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30" name="Text Box 655">
          <a:extLst>
            <a:ext uri="{FF2B5EF4-FFF2-40B4-BE49-F238E27FC236}">
              <a16:creationId xmlns="" xmlns:a16="http://schemas.microsoft.com/office/drawing/2014/main" id="{00000000-0008-0000-0300-00009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31" name="Text Box 656">
          <a:extLst>
            <a:ext uri="{FF2B5EF4-FFF2-40B4-BE49-F238E27FC236}">
              <a16:creationId xmlns="" xmlns:a16="http://schemas.microsoft.com/office/drawing/2014/main" id="{00000000-0008-0000-0300-00009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32" name="Text Box 657">
          <a:extLst>
            <a:ext uri="{FF2B5EF4-FFF2-40B4-BE49-F238E27FC236}">
              <a16:creationId xmlns="" xmlns:a16="http://schemas.microsoft.com/office/drawing/2014/main" id="{00000000-0008-0000-0300-00009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33" name="Text Box 658">
          <a:extLst>
            <a:ext uri="{FF2B5EF4-FFF2-40B4-BE49-F238E27FC236}">
              <a16:creationId xmlns="" xmlns:a16="http://schemas.microsoft.com/office/drawing/2014/main" id="{00000000-0008-0000-0300-00009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34" name="Text Box 659">
          <a:extLst>
            <a:ext uri="{FF2B5EF4-FFF2-40B4-BE49-F238E27FC236}">
              <a16:creationId xmlns="" xmlns:a16="http://schemas.microsoft.com/office/drawing/2014/main" id="{00000000-0008-0000-0300-00009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35" name="Text Box 660">
          <a:extLst>
            <a:ext uri="{FF2B5EF4-FFF2-40B4-BE49-F238E27FC236}">
              <a16:creationId xmlns="" xmlns:a16="http://schemas.microsoft.com/office/drawing/2014/main" id="{00000000-0008-0000-0300-00009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36" name="Text Box 661">
          <a:extLst>
            <a:ext uri="{FF2B5EF4-FFF2-40B4-BE49-F238E27FC236}">
              <a16:creationId xmlns="" xmlns:a16="http://schemas.microsoft.com/office/drawing/2014/main" id="{00000000-0008-0000-0300-00009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37" name="Text Box 662">
          <a:extLst>
            <a:ext uri="{FF2B5EF4-FFF2-40B4-BE49-F238E27FC236}">
              <a16:creationId xmlns="" xmlns:a16="http://schemas.microsoft.com/office/drawing/2014/main" id="{00000000-0008-0000-0300-00009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38" name="Text Box 663">
          <a:extLst>
            <a:ext uri="{FF2B5EF4-FFF2-40B4-BE49-F238E27FC236}">
              <a16:creationId xmlns="" xmlns:a16="http://schemas.microsoft.com/office/drawing/2014/main" id="{00000000-0008-0000-0300-00009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39" name="Text Box 664">
          <a:extLst>
            <a:ext uri="{FF2B5EF4-FFF2-40B4-BE49-F238E27FC236}">
              <a16:creationId xmlns="" xmlns:a16="http://schemas.microsoft.com/office/drawing/2014/main" id="{00000000-0008-0000-0300-00009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40" name="Text Box 665">
          <a:extLst>
            <a:ext uri="{FF2B5EF4-FFF2-40B4-BE49-F238E27FC236}">
              <a16:creationId xmlns="" xmlns:a16="http://schemas.microsoft.com/office/drawing/2014/main" id="{00000000-0008-0000-0300-00009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41" name="Text Box 666">
          <a:extLst>
            <a:ext uri="{FF2B5EF4-FFF2-40B4-BE49-F238E27FC236}">
              <a16:creationId xmlns="" xmlns:a16="http://schemas.microsoft.com/office/drawing/2014/main" id="{00000000-0008-0000-0300-00009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42" name="Text Box 667">
          <a:extLst>
            <a:ext uri="{FF2B5EF4-FFF2-40B4-BE49-F238E27FC236}">
              <a16:creationId xmlns="" xmlns:a16="http://schemas.microsoft.com/office/drawing/2014/main" id="{00000000-0008-0000-0300-00009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43" name="Text Box 668">
          <a:extLst>
            <a:ext uri="{FF2B5EF4-FFF2-40B4-BE49-F238E27FC236}">
              <a16:creationId xmlns="" xmlns:a16="http://schemas.microsoft.com/office/drawing/2014/main" id="{00000000-0008-0000-0300-00009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44" name="Text Box 669">
          <a:extLst>
            <a:ext uri="{FF2B5EF4-FFF2-40B4-BE49-F238E27FC236}">
              <a16:creationId xmlns="" xmlns:a16="http://schemas.microsoft.com/office/drawing/2014/main" id="{00000000-0008-0000-0300-0000A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45" name="Text Box 670">
          <a:extLst>
            <a:ext uri="{FF2B5EF4-FFF2-40B4-BE49-F238E27FC236}">
              <a16:creationId xmlns="" xmlns:a16="http://schemas.microsoft.com/office/drawing/2014/main" id="{00000000-0008-0000-0300-0000A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46" name="Text Box 671">
          <a:extLst>
            <a:ext uri="{FF2B5EF4-FFF2-40B4-BE49-F238E27FC236}">
              <a16:creationId xmlns="" xmlns:a16="http://schemas.microsoft.com/office/drawing/2014/main" id="{00000000-0008-0000-0300-0000A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47" name="Text Box 672">
          <a:extLst>
            <a:ext uri="{FF2B5EF4-FFF2-40B4-BE49-F238E27FC236}">
              <a16:creationId xmlns="" xmlns:a16="http://schemas.microsoft.com/office/drawing/2014/main" id="{00000000-0008-0000-0300-0000A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48" name="Text Box 673">
          <a:extLst>
            <a:ext uri="{FF2B5EF4-FFF2-40B4-BE49-F238E27FC236}">
              <a16:creationId xmlns="" xmlns:a16="http://schemas.microsoft.com/office/drawing/2014/main" id="{00000000-0008-0000-0300-0000A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49" name="Text Box 674">
          <a:extLst>
            <a:ext uri="{FF2B5EF4-FFF2-40B4-BE49-F238E27FC236}">
              <a16:creationId xmlns="" xmlns:a16="http://schemas.microsoft.com/office/drawing/2014/main" id="{00000000-0008-0000-0300-0000A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50" name="Text Box 675">
          <a:extLst>
            <a:ext uri="{FF2B5EF4-FFF2-40B4-BE49-F238E27FC236}">
              <a16:creationId xmlns="" xmlns:a16="http://schemas.microsoft.com/office/drawing/2014/main" id="{00000000-0008-0000-0300-0000A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51" name="Text Box 676">
          <a:extLst>
            <a:ext uri="{FF2B5EF4-FFF2-40B4-BE49-F238E27FC236}">
              <a16:creationId xmlns="" xmlns:a16="http://schemas.microsoft.com/office/drawing/2014/main" id="{00000000-0008-0000-0300-0000A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52" name="Text Box 677">
          <a:extLst>
            <a:ext uri="{FF2B5EF4-FFF2-40B4-BE49-F238E27FC236}">
              <a16:creationId xmlns="" xmlns:a16="http://schemas.microsoft.com/office/drawing/2014/main" id="{00000000-0008-0000-0300-0000A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53" name="Text Box 678">
          <a:extLst>
            <a:ext uri="{FF2B5EF4-FFF2-40B4-BE49-F238E27FC236}">
              <a16:creationId xmlns="" xmlns:a16="http://schemas.microsoft.com/office/drawing/2014/main" id="{00000000-0008-0000-0300-0000A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54" name="Text Box 679">
          <a:extLst>
            <a:ext uri="{FF2B5EF4-FFF2-40B4-BE49-F238E27FC236}">
              <a16:creationId xmlns="" xmlns:a16="http://schemas.microsoft.com/office/drawing/2014/main" id="{00000000-0008-0000-0300-0000A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55" name="Text Box 680">
          <a:extLst>
            <a:ext uri="{FF2B5EF4-FFF2-40B4-BE49-F238E27FC236}">
              <a16:creationId xmlns="" xmlns:a16="http://schemas.microsoft.com/office/drawing/2014/main" id="{00000000-0008-0000-0300-0000A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56" name="Text Box 681">
          <a:extLst>
            <a:ext uri="{FF2B5EF4-FFF2-40B4-BE49-F238E27FC236}">
              <a16:creationId xmlns="" xmlns:a16="http://schemas.microsoft.com/office/drawing/2014/main" id="{00000000-0008-0000-0300-0000A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57" name="Text Box 682">
          <a:extLst>
            <a:ext uri="{FF2B5EF4-FFF2-40B4-BE49-F238E27FC236}">
              <a16:creationId xmlns="" xmlns:a16="http://schemas.microsoft.com/office/drawing/2014/main" id="{00000000-0008-0000-0300-0000A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58" name="Text Box 683">
          <a:extLst>
            <a:ext uri="{FF2B5EF4-FFF2-40B4-BE49-F238E27FC236}">
              <a16:creationId xmlns="" xmlns:a16="http://schemas.microsoft.com/office/drawing/2014/main" id="{00000000-0008-0000-0300-0000A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59" name="Text Box 684">
          <a:extLst>
            <a:ext uri="{FF2B5EF4-FFF2-40B4-BE49-F238E27FC236}">
              <a16:creationId xmlns="" xmlns:a16="http://schemas.microsoft.com/office/drawing/2014/main" id="{00000000-0008-0000-0300-0000A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60" name="Text Box 685">
          <a:extLst>
            <a:ext uri="{FF2B5EF4-FFF2-40B4-BE49-F238E27FC236}">
              <a16:creationId xmlns="" xmlns:a16="http://schemas.microsoft.com/office/drawing/2014/main" id="{00000000-0008-0000-0300-0000B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61" name="Text Box 686">
          <a:extLst>
            <a:ext uri="{FF2B5EF4-FFF2-40B4-BE49-F238E27FC236}">
              <a16:creationId xmlns="" xmlns:a16="http://schemas.microsoft.com/office/drawing/2014/main" id="{00000000-0008-0000-0300-0000B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62" name="Text Box 687">
          <a:extLst>
            <a:ext uri="{FF2B5EF4-FFF2-40B4-BE49-F238E27FC236}">
              <a16:creationId xmlns="" xmlns:a16="http://schemas.microsoft.com/office/drawing/2014/main" id="{00000000-0008-0000-0300-0000B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63" name="Text Box 688">
          <a:extLst>
            <a:ext uri="{FF2B5EF4-FFF2-40B4-BE49-F238E27FC236}">
              <a16:creationId xmlns="" xmlns:a16="http://schemas.microsoft.com/office/drawing/2014/main" id="{00000000-0008-0000-0300-0000B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64" name="Text Box 689">
          <a:extLst>
            <a:ext uri="{FF2B5EF4-FFF2-40B4-BE49-F238E27FC236}">
              <a16:creationId xmlns="" xmlns:a16="http://schemas.microsoft.com/office/drawing/2014/main" id="{00000000-0008-0000-0300-0000B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65" name="Text Box 690">
          <a:extLst>
            <a:ext uri="{FF2B5EF4-FFF2-40B4-BE49-F238E27FC236}">
              <a16:creationId xmlns="" xmlns:a16="http://schemas.microsoft.com/office/drawing/2014/main" id="{00000000-0008-0000-0300-0000B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66" name="Text Box 691">
          <a:extLst>
            <a:ext uri="{FF2B5EF4-FFF2-40B4-BE49-F238E27FC236}">
              <a16:creationId xmlns="" xmlns:a16="http://schemas.microsoft.com/office/drawing/2014/main" id="{00000000-0008-0000-0300-0000B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67" name="Text Box 692">
          <a:extLst>
            <a:ext uri="{FF2B5EF4-FFF2-40B4-BE49-F238E27FC236}">
              <a16:creationId xmlns="" xmlns:a16="http://schemas.microsoft.com/office/drawing/2014/main" id="{00000000-0008-0000-0300-0000B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68" name="Text Box 693">
          <a:extLst>
            <a:ext uri="{FF2B5EF4-FFF2-40B4-BE49-F238E27FC236}">
              <a16:creationId xmlns="" xmlns:a16="http://schemas.microsoft.com/office/drawing/2014/main" id="{00000000-0008-0000-0300-0000B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69" name="Text Box 694">
          <a:extLst>
            <a:ext uri="{FF2B5EF4-FFF2-40B4-BE49-F238E27FC236}">
              <a16:creationId xmlns="" xmlns:a16="http://schemas.microsoft.com/office/drawing/2014/main" id="{00000000-0008-0000-0300-0000B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70" name="Text Box 695">
          <a:extLst>
            <a:ext uri="{FF2B5EF4-FFF2-40B4-BE49-F238E27FC236}">
              <a16:creationId xmlns="" xmlns:a16="http://schemas.microsoft.com/office/drawing/2014/main" id="{00000000-0008-0000-0300-0000B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71" name="Text Box 696">
          <a:extLst>
            <a:ext uri="{FF2B5EF4-FFF2-40B4-BE49-F238E27FC236}">
              <a16:creationId xmlns="" xmlns:a16="http://schemas.microsoft.com/office/drawing/2014/main" id="{00000000-0008-0000-0300-0000B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72" name="Text Box 697">
          <a:extLst>
            <a:ext uri="{FF2B5EF4-FFF2-40B4-BE49-F238E27FC236}">
              <a16:creationId xmlns="" xmlns:a16="http://schemas.microsoft.com/office/drawing/2014/main" id="{00000000-0008-0000-0300-0000B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73" name="Text Box 698">
          <a:extLst>
            <a:ext uri="{FF2B5EF4-FFF2-40B4-BE49-F238E27FC236}">
              <a16:creationId xmlns="" xmlns:a16="http://schemas.microsoft.com/office/drawing/2014/main" id="{00000000-0008-0000-0300-0000B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74" name="Text Box 699">
          <a:extLst>
            <a:ext uri="{FF2B5EF4-FFF2-40B4-BE49-F238E27FC236}">
              <a16:creationId xmlns="" xmlns:a16="http://schemas.microsoft.com/office/drawing/2014/main" id="{00000000-0008-0000-0300-0000B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75" name="Text Box 700">
          <a:extLst>
            <a:ext uri="{FF2B5EF4-FFF2-40B4-BE49-F238E27FC236}">
              <a16:creationId xmlns="" xmlns:a16="http://schemas.microsoft.com/office/drawing/2014/main" id="{00000000-0008-0000-0300-0000B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76" name="Text Box 701">
          <a:extLst>
            <a:ext uri="{FF2B5EF4-FFF2-40B4-BE49-F238E27FC236}">
              <a16:creationId xmlns="" xmlns:a16="http://schemas.microsoft.com/office/drawing/2014/main" id="{00000000-0008-0000-0300-0000C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77" name="Text Box 702">
          <a:extLst>
            <a:ext uri="{FF2B5EF4-FFF2-40B4-BE49-F238E27FC236}">
              <a16:creationId xmlns="" xmlns:a16="http://schemas.microsoft.com/office/drawing/2014/main" id="{00000000-0008-0000-0300-0000C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78" name="Text Box 703">
          <a:extLst>
            <a:ext uri="{FF2B5EF4-FFF2-40B4-BE49-F238E27FC236}">
              <a16:creationId xmlns="" xmlns:a16="http://schemas.microsoft.com/office/drawing/2014/main" id="{00000000-0008-0000-0300-0000C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79" name="Text Box 704">
          <a:extLst>
            <a:ext uri="{FF2B5EF4-FFF2-40B4-BE49-F238E27FC236}">
              <a16:creationId xmlns="" xmlns:a16="http://schemas.microsoft.com/office/drawing/2014/main" id="{00000000-0008-0000-0300-0000C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80" name="Text Box 705">
          <a:extLst>
            <a:ext uri="{FF2B5EF4-FFF2-40B4-BE49-F238E27FC236}">
              <a16:creationId xmlns="" xmlns:a16="http://schemas.microsoft.com/office/drawing/2014/main" id="{00000000-0008-0000-0300-0000C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81" name="Text Box 706">
          <a:extLst>
            <a:ext uri="{FF2B5EF4-FFF2-40B4-BE49-F238E27FC236}">
              <a16:creationId xmlns="" xmlns:a16="http://schemas.microsoft.com/office/drawing/2014/main" id="{00000000-0008-0000-0300-0000C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82" name="Text Box 707">
          <a:extLst>
            <a:ext uri="{FF2B5EF4-FFF2-40B4-BE49-F238E27FC236}">
              <a16:creationId xmlns="" xmlns:a16="http://schemas.microsoft.com/office/drawing/2014/main" id="{00000000-0008-0000-0300-0000C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83" name="Text Box 708">
          <a:extLst>
            <a:ext uri="{FF2B5EF4-FFF2-40B4-BE49-F238E27FC236}">
              <a16:creationId xmlns="" xmlns:a16="http://schemas.microsoft.com/office/drawing/2014/main" id="{00000000-0008-0000-0300-0000C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84" name="Text Box 709">
          <a:extLst>
            <a:ext uri="{FF2B5EF4-FFF2-40B4-BE49-F238E27FC236}">
              <a16:creationId xmlns="" xmlns:a16="http://schemas.microsoft.com/office/drawing/2014/main" id="{00000000-0008-0000-0300-0000C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85" name="Text Box 710">
          <a:extLst>
            <a:ext uri="{FF2B5EF4-FFF2-40B4-BE49-F238E27FC236}">
              <a16:creationId xmlns="" xmlns:a16="http://schemas.microsoft.com/office/drawing/2014/main" id="{00000000-0008-0000-0300-0000C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86" name="Text Box 711">
          <a:extLst>
            <a:ext uri="{FF2B5EF4-FFF2-40B4-BE49-F238E27FC236}">
              <a16:creationId xmlns="" xmlns:a16="http://schemas.microsoft.com/office/drawing/2014/main" id="{00000000-0008-0000-0300-0000C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87" name="Text Box 712">
          <a:extLst>
            <a:ext uri="{FF2B5EF4-FFF2-40B4-BE49-F238E27FC236}">
              <a16:creationId xmlns="" xmlns:a16="http://schemas.microsoft.com/office/drawing/2014/main" id="{00000000-0008-0000-0300-0000C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88" name="Text Box 713">
          <a:extLst>
            <a:ext uri="{FF2B5EF4-FFF2-40B4-BE49-F238E27FC236}">
              <a16:creationId xmlns="" xmlns:a16="http://schemas.microsoft.com/office/drawing/2014/main" id="{00000000-0008-0000-0300-0000C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89" name="Text Box 714">
          <a:extLst>
            <a:ext uri="{FF2B5EF4-FFF2-40B4-BE49-F238E27FC236}">
              <a16:creationId xmlns="" xmlns:a16="http://schemas.microsoft.com/office/drawing/2014/main" id="{00000000-0008-0000-0300-0000C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90" name="Text Box 715">
          <a:extLst>
            <a:ext uri="{FF2B5EF4-FFF2-40B4-BE49-F238E27FC236}">
              <a16:creationId xmlns="" xmlns:a16="http://schemas.microsoft.com/office/drawing/2014/main" id="{00000000-0008-0000-0300-0000C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91" name="Text Box 716">
          <a:extLst>
            <a:ext uri="{FF2B5EF4-FFF2-40B4-BE49-F238E27FC236}">
              <a16:creationId xmlns="" xmlns:a16="http://schemas.microsoft.com/office/drawing/2014/main" id="{00000000-0008-0000-0300-0000C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92" name="Text Box 717">
          <a:extLst>
            <a:ext uri="{FF2B5EF4-FFF2-40B4-BE49-F238E27FC236}">
              <a16:creationId xmlns="" xmlns:a16="http://schemas.microsoft.com/office/drawing/2014/main" id="{00000000-0008-0000-0300-0000D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93" name="Text Box 718">
          <a:extLst>
            <a:ext uri="{FF2B5EF4-FFF2-40B4-BE49-F238E27FC236}">
              <a16:creationId xmlns="" xmlns:a16="http://schemas.microsoft.com/office/drawing/2014/main" id="{00000000-0008-0000-0300-0000D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94" name="Text Box 719">
          <a:extLst>
            <a:ext uri="{FF2B5EF4-FFF2-40B4-BE49-F238E27FC236}">
              <a16:creationId xmlns="" xmlns:a16="http://schemas.microsoft.com/office/drawing/2014/main" id="{00000000-0008-0000-0300-0000D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95" name="Text Box 720">
          <a:extLst>
            <a:ext uri="{FF2B5EF4-FFF2-40B4-BE49-F238E27FC236}">
              <a16:creationId xmlns="" xmlns:a16="http://schemas.microsoft.com/office/drawing/2014/main" id="{00000000-0008-0000-0300-0000D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96" name="Text Box 721">
          <a:extLst>
            <a:ext uri="{FF2B5EF4-FFF2-40B4-BE49-F238E27FC236}">
              <a16:creationId xmlns="" xmlns:a16="http://schemas.microsoft.com/office/drawing/2014/main" id="{00000000-0008-0000-0300-0000D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97" name="Text Box 722">
          <a:extLst>
            <a:ext uri="{FF2B5EF4-FFF2-40B4-BE49-F238E27FC236}">
              <a16:creationId xmlns="" xmlns:a16="http://schemas.microsoft.com/office/drawing/2014/main" id="{00000000-0008-0000-0300-0000D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798" name="Text Box 723">
          <a:extLst>
            <a:ext uri="{FF2B5EF4-FFF2-40B4-BE49-F238E27FC236}">
              <a16:creationId xmlns="" xmlns:a16="http://schemas.microsoft.com/office/drawing/2014/main" id="{00000000-0008-0000-0300-0000D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799" name="Text Box 724">
          <a:extLst>
            <a:ext uri="{FF2B5EF4-FFF2-40B4-BE49-F238E27FC236}">
              <a16:creationId xmlns="" xmlns:a16="http://schemas.microsoft.com/office/drawing/2014/main" id="{00000000-0008-0000-0300-0000D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00" name="Text Box 725">
          <a:extLst>
            <a:ext uri="{FF2B5EF4-FFF2-40B4-BE49-F238E27FC236}">
              <a16:creationId xmlns="" xmlns:a16="http://schemas.microsoft.com/office/drawing/2014/main" id="{00000000-0008-0000-0300-0000D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01" name="Text Box 726">
          <a:extLst>
            <a:ext uri="{FF2B5EF4-FFF2-40B4-BE49-F238E27FC236}">
              <a16:creationId xmlns="" xmlns:a16="http://schemas.microsoft.com/office/drawing/2014/main" id="{00000000-0008-0000-0300-0000D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02" name="Text Box 727">
          <a:extLst>
            <a:ext uri="{FF2B5EF4-FFF2-40B4-BE49-F238E27FC236}">
              <a16:creationId xmlns="" xmlns:a16="http://schemas.microsoft.com/office/drawing/2014/main" id="{00000000-0008-0000-0300-0000D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03" name="Text Box 728">
          <a:extLst>
            <a:ext uri="{FF2B5EF4-FFF2-40B4-BE49-F238E27FC236}">
              <a16:creationId xmlns="" xmlns:a16="http://schemas.microsoft.com/office/drawing/2014/main" id="{00000000-0008-0000-0300-0000D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04" name="Text Box 729">
          <a:extLst>
            <a:ext uri="{FF2B5EF4-FFF2-40B4-BE49-F238E27FC236}">
              <a16:creationId xmlns="" xmlns:a16="http://schemas.microsoft.com/office/drawing/2014/main" id="{00000000-0008-0000-0300-0000D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05" name="Text Box 730">
          <a:extLst>
            <a:ext uri="{FF2B5EF4-FFF2-40B4-BE49-F238E27FC236}">
              <a16:creationId xmlns="" xmlns:a16="http://schemas.microsoft.com/office/drawing/2014/main" id="{00000000-0008-0000-0300-0000D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06" name="Text Box 731">
          <a:extLst>
            <a:ext uri="{FF2B5EF4-FFF2-40B4-BE49-F238E27FC236}">
              <a16:creationId xmlns="" xmlns:a16="http://schemas.microsoft.com/office/drawing/2014/main" id="{00000000-0008-0000-0300-0000D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07" name="Text Box 732">
          <a:extLst>
            <a:ext uri="{FF2B5EF4-FFF2-40B4-BE49-F238E27FC236}">
              <a16:creationId xmlns="" xmlns:a16="http://schemas.microsoft.com/office/drawing/2014/main" id="{00000000-0008-0000-0300-0000D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08" name="Text Box 733">
          <a:extLst>
            <a:ext uri="{FF2B5EF4-FFF2-40B4-BE49-F238E27FC236}">
              <a16:creationId xmlns="" xmlns:a16="http://schemas.microsoft.com/office/drawing/2014/main" id="{00000000-0008-0000-0300-0000E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09" name="Text Box 734">
          <a:extLst>
            <a:ext uri="{FF2B5EF4-FFF2-40B4-BE49-F238E27FC236}">
              <a16:creationId xmlns="" xmlns:a16="http://schemas.microsoft.com/office/drawing/2014/main" id="{00000000-0008-0000-0300-0000E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10" name="Text Box 735">
          <a:extLst>
            <a:ext uri="{FF2B5EF4-FFF2-40B4-BE49-F238E27FC236}">
              <a16:creationId xmlns="" xmlns:a16="http://schemas.microsoft.com/office/drawing/2014/main" id="{00000000-0008-0000-0300-0000E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11" name="Text Box 736">
          <a:extLst>
            <a:ext uri="{FF2B5EF4-FFF2-40B4-BE49-F238E27FC236}">
              <a16:creationId xmlns="" xmlns:a16="http://schemas.microsoft.com/office/drawing/2014/main" id="{00000000-0008-0000-0300-0000E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12" name="Text Box 737">
          <a:extLst>
            <a:ext uri="{FF2B5EF4-FFF2-40B4-BE49-F238E27FC236}">
              <a16:creationId xmlns="" xmlns:a16="http://schemas.microsoft.com/office/drawing/2014/main" id="{00000000-0008-0000-0300-0000E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13" name="Text Box 738">
          <a:extLst>
            <a:ext uri="{FF2B5EF4-FFF2-40B4-BE49-F238E27FC236}">
              <a16:creationId xmlns="" xmlns:a16="http://schemas.microsoft.com/office/drawing/2014/main" id="{00000000-0008-0000-0300-0000E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14" name="Text Box 739">
          <a:extLst>
            <a:ext uri="{FF2B5EF4-FFF2-40B4-BE49-F238E27FC236}">
              <a16:creationId xmlns="" xmlns:a16="http://schemas.microsoft.com/office/drawing/2014/main" id="{00000000-0008-0000-0300-0000E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15" name="Text Box 740">
          <a:extLst>
            <a:ext uri="{FF2B5EF4-FFF2-40B4-BE49-F238E27FC236}">
              <a16:creationId xmlns="" xmlns:a16="http://schemas.microsoft.com/office/drawing/2014/main" id="{00000000-0008-0000-0300-0000E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16" name="Text Box 741">
          <a:extLst>
            <a:ext uri="{FF2B5EF4-FFF2-40B4-BE49-F238E27FC236}">
              <a16:creationId xmlns="" xmlns:a16="http://schemas.microsoft.com/office/drawing/2014/main" id="{00000000-0008-0000-0300-0000E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17" name="Text Box 742">
          <a:extLst>
            <a:ext uri="{FF2B5EF4-FFF2-40B4-BE49-F238E27FC236}">
              <a16:creationId xmlns="" xmlns:a16="http://schemas.microsoft.com/office/drawing/2014/main" id="{00000000-0008-0000-0300-0000E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18" name="Text Box 743">
          <a:extLst>
            <a:ext uri="{FF2B5EF4-FFF2-40B4-BE49-F238E27FC236}">
              <a16:creationId xmlns="" xmlns:a16="http://schemas.microsoft.com/office/drawing/2014/main" id="{00000000-0008-0000-0300-0000E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19" name="Text Box 744">
          <a:extLst>
            <a:ext uri="{FF2B5EF4-FFF2-40B4-BE49-F238E27FC236}">
              <a16:creationId xmlns="" xmlns:a16="http://schemas.microsoft.com/office/drawing/2014/main" id="{00000000-0008-0000-0300-0000E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20" name="Text Box 745">
          <a:extLst>
            <a:ext uri="{FF2B5EF4-FFF2-40B4-BE49-F238E27FC236}">
              <a16:creationId xmlns="" xmlns:a16="http://schemas.microsoft.com/office/drawing/2014/main" id="{00000000-0008-0000-0300-0000E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21" name="Text Box 746">
          <a:extLst>
            <a:ext uri="{FF2B5EF4-FFF2-40B4-BE49-F238E27FC236}">
              <a16:creationId xmlns="" xmlns:a16="http://schemas.microsoft.com/office/drawing/2014/main" id="{00000000-0008-0000-0300-0000E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22" name="Text Box 747">
          <a:extLst>
            <a:ext uri="{FF2B5EF4-FFF2-40B4-BE49-F238E27FC236}">
              <a16:creationId xmlns="" xmlns:a16="http://schemas.microsoft.com/office/drawing/2014/main" id="{00000000-0008-0000-0300-0000E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23" name="Text Box 748">
          <a:extLst>
            <a:ext uri="{FF2B5EF4-FFF2-40B4-BE49-F238E27FC236}">
              <a16:creationId xmlns="" xmlns:a16="http://schemas.microsoft.com/office/drawing/2014/main" id="{00000000-0008-0000-0300-0000E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24" name="Text Box 749">
          <a:extLst>
            <a:ext uri="{FF2B5EF4-FFF2-40B4-BE49-F238E27FC236}">
              <a16:creationId xmlns="" xmlns:a16="http://schemas.microsoft.com/office/drawing/2014/main" id="{00000000-0008-0000-0300-0000F0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25" name="Text Box 750">
          <a:extLst>
            <a:ext uri="{FF2B5EF4-FFF2-40B4-BE49-F238E27FC236}">
              <a16:creationId xmlns="" xmlns:a16="http://schemas.microsoft.com/office/drawing/2014/main" id="{00000000-0008-0000-0300-0000F1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26" name="Text Box 751">
          <a:extLst>
            <a:ext uri="{FF2B5EF4-FFF2-40B4-BE49-F238E27FC236}">
              <a16:creationId xmlns="" xmlns:a16="http://schemas.microsoft.com/office/drawing/2014/main" id="{00000000-0008-0000-0300-0000F2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27" name="Text Box 752">
          <a:extLst>
            <a:ext uri="{FF2B5EF4-FFF2-40B4-BE49-F238E27FC236}">
              <a16:creationId xmlns="" xmlns:a16="http://schemas.microsoft.com/office/drawing/2014/main" id="{00000000-0008-0000-0300-0000F3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28" name="Text Box 753">
          <a:extLst>
            <a:ext uri="{FF2B5EF4-FFF2-40B4-BE49-F238E27FC236}">
              <a16:creationId xmlns="" xmlns:a16="http://schemas.microsoft.com/office/drawing/2014/main" id="{00000000-0008-0000-0300-0000F4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29" name="Text Box 754">
          <a:extLst>
            <a:ext uri="{FF2B5EF4-FFF2-40B4-BE49-F238E27FC236}">
              <a16:creationId xmlns="" xmlns:a16="http://schemas.microsoft.com/office/drawing/2014/main" id="{00000000-0008-0000-0300-0000F5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30" name="Text Box 755">
          <a:extLst>
            <a:ext uri="{FF2B5EF4-FFF2-40B4-BE49-F238E27FC236}">
              <a16:creationId xmlns="" xmlns:a16="http://schemas.microsoft.com/office/drawing/2014/main" id="{00000000-0008-0000-0300-0000F6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31" name="Text Box 756">
          <a:extLst>
            <a:ext uri="{FF2B5EF4-FFF2-40B4-BE49-F238E27FC236}">
              <a16:creationId xmlns="" xmlns:a16="http://schemas.microsoft.com/office/drawing/2014/main" id="{00000000-0008-0000-0300-0000F7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32" name="Text Box 757">
          <a:extLst>
            <a:ext uri="{FF2B5EF4-FFF2-40B4-BE49-F238E27FC236}">
              <a16:creationId xmlns="" xmlns:a16="http://schemas.microsoft.com/office/drawing/2014/main" id="{00000000-0008-0000-0300-0000F8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33" name="Text Box 758">
          <a:extLst>
            <a:ext uri="{FF2B5EF4-FFF2-40B4-BE49-F238E27FC236}">
              <a16:creationId xmlns="" xmlns:a16="http://schemas.microsoft.com/office/drawing/2014/main" id="{00000000-0008-0000-0300-0000F9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34" name="Text Box 759">
          <a:extLst>
            <a:ext uri="{FF2B5EF4-FFF2-40B4-BE49-F238E27FC236}">
              <a16:creationId xmlns="" xmlns:a16="http://schemas.microsoft.com/office/drawing/2014/main" id="{00000000-0008-0000-0300-0000FA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35" name="Text Box 760">
          <a:extLst>
            <a:ext uri="{FF2B5EF4-FFF2-40B4-BE49-F238E27FC236}">
              <a16:creationId xmlns="" xmlns:a16="http://schemas.microsoft.com/office/drawing/2014/main" id="{00000000-0008-0000-0300-0000FB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36" name="Text Box 761">
          <a:extLst>
            <a:ext uri="{FF2B5EF4-FFF2-40B4-BE49-F238E27FC236}">
              <a16:creationId xmlns="" xmlns:a16="http://schemas.microsoft.com/office/drawing/2014/main" id="{00000000-0008-0000-0300-0000FC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37" name="Text Box 762">
          <a:extLst>
            <a:ext uri="{FF2B5EF4-FFF2-40B4-BE49-F238E27FC236}">
              <a16:creationId xmlns="" xmlns:a16="http://schemas.microsoft.com/office/drawing/2014/main" id="{00000000-0008-0000-0300-0000FD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38" name="Text Box 763">
          <a:extLst>
            <a:ext uri="{FF2B5EF4-FFF2-40B4-BE49-F238E27FC236}">
              <a16:creationId xmlns="" xmlns:a16="http://schemas.microsoft.com/office/drawing/2014/main" id="{00000000-0008-0000-0300-0000FE0E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39" name="Text Box 764">
          <a:extLst>
            <a:ext uri="{FF2B5EF4-FFF2-40B4-BE49-F238E27FC236}">
              <a16:creationId xmlns="" xmlns:a16="http://schemas.microsoft.com/office/drawing/2014/main" id="{00000000-0008-0000-0300-0000FF0E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40" name="Text Box 765">
          <a:extLst>
            <a:ext uri="{FF2B5EF4-FFF2-40B4-BE49-F238E27FC236}">
              <a16:creationId xmlns="" xmlns:a16="http://schemas.microsoft.com/office/drawing/2014/main" id="{00000000-0008-0000-0300-00000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41" name="Text Box 766">
          <a:extLst>
            <a:ext uri="{FF2B5EF4-FFF2-40B4-BE49-F238E27FC236}">
              <a16:creationId xmlns="" xmlns:a16="http://schemas.microsoft.com/office/drawing/2014/main" id="{00000000-0008-0000-0300-00000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42" name="Text Box 767">
          <a:extLst>
            <a:ext uri="{FF2B5EF4-FFF2-40B4-BE49-F238E27FC236}">
              <a16:creationId xmlns="" xmlns:a16="http://schemas.microsoft.com/office/drawing/2014/main" id="{00000000-0008-0000-0300-00000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43" name="Text Box 768">
          <a:extLst>
            <a:ext uri="{FF2B5EF4-FFF2-40B4-BE49-F238E27FC236}">
              <a16:creationId xmlns="" xmlns:a16="http://schemas.microsoft.com/office/drawing/2014/main" id="{00000000-0008-0000-0300-00000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44" name="Text Box 769">
          <a:extLst>
            <a:ext uri="{FF2B5EF4-FFF2-40B4-BE49-F238E27FC236}">
              <a16:creationId xmlns="" xmlns:a16="http://schemas.microsoft.com/office/drawing/2014/main" id="{00000000-0008-0000-0300-00000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45" name="Text Box 770">
          <a:extLst>
            <a:ext uri="{FF2B5EF4-FFF2-40B4-BE49-F238E27FC236}">
              <a16:creationId xmlns="" xmlns:a16="http://schemas.microsoft.com/office/drawing/2014/main" id="{00000000-0008-0000-0300-00000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46" name="Text Box 771">
          <a:extLst>
            <a:ext uri="{FF2B5EF4-FFF2-40B4-BE49-F238E27FC236}">
              <a16:creationId xmlns="" xmlns:a16="http://schemas.microsoft.com/office/drawing/2014/main" id="{00000000-0008-0000-0300-00000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47" name="Text Box 772">
          <a:extLst>
            <a:ext uri="{FF2B5EF4-FFF2-40B4-BE49-F238E27FC236}">
              <a16:creationId xmlns="" xmlns:a16="http://schemas.microsoft.com/office/drawing/2014/main" id="{00000000-0008-0000-0300-00000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48" name="Text Box 773">
          <a:extLst>
            <a:ext uri="{FF2B5EF4-FFF2-40B4-BE49-F238E27FC236}">
              <a16:creationId xmlns="" xmlns:a16="http://schemas.microsoft.com/office/drawing/2014/main" id="{00000000-0008-0000-0300-00000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49" name="Text Box 774">
          <a:extLst>
            <a:ext uri="{FF2B5EF4-FFF2-40B4-BE49-F238E27FC236}">
              <a16:creationId xmlns="" xmlns:a16="http://schemas.microsoft.com/office/drawing/2014/main" id="{00000000-0008-0000-0300-00000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50" name="Text Box 775">
          <a:extLst>
            <a:ext uri="{FF2B5EF4-FFF2-40B4-BE49-F238E27FC236}">
              <a16:creationId xmlns="" xmlns:a16="http://schemas.microsoft.com/office/drawing/2014/main" id="{00000000-0008-0000-0300-00000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51" name="Text Box 776">
          <a:extLst>
            <a:ext uri="{FF2B5EF4-FFF2-40B4-BE49-F238E27FC236}">
              <a16:creationId xmlns="" xmlns:a16="http://schemas.microsoft.com/office/drawing/2014/main" id="{00000000-0008-0000-0300-00000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52" name="Text Box 777">
          <a:extLst>
            <a:ext uri="{FF2B5EF4-FFF2-40B4-BE49-F238E27FC236}">
              <a16:creationId xmlns="" xmlns:a16="http://schemas.microsoft.com/office/drawing/2014/main" id="{00000000-0008-0000-0300-00000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53" name="Text Box 778">
          <a:extLst>
            <a:ext uri="{FF2B5EF4-FFF2-40B4-BE49-F238E27FC236}">
              <a16:creationId xmlns="" xmlns:a16="http://schemas.microsoft.com/office/drawing/2014/main" id="{00000000-0008-0000-0300-00000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54" name="Text Box 779">
          <a:extLst>
            <a:ext uri="{FF2B5EF4-FFF2-40B4-BE49-F238E27FC236}">
              <a16:creationId xmlns="" xmlns:a16="http://schemas.microsoft.com/office/drawing/2014/main" id="{00000000-0008-0000-0300-00000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55" name="Text Box 780">
          <a:extLst>
            <a:ext uri="{FF2B5EF4-FFF2-40B4-BE49-F238E27FC236}">
              <a16:creationId xmlns="" xmlns:a16="http://schemas.microsoft.com/office/drawing/2014/main" id="{00000000-0008-0000-0300-00000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56" name="Text Box 781">
          <a:extLst>
            <a:ext uri="{FF2B5EF4-FFF2-40B4-BE49-F238E27FC236}">
              <a16:creationId xmlns="" xmlns:a16="http://schemas.microsoft.com/office/drawing/2014/main" id="{00000000-0008-0000-0300-00001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57" name="Text Box 782">
          <a:extLst>
            <a:ext uri="{FF2B5EF4-FFF2-40B4-BE49-F238E27FC236}">
              <a16:creationId xmlns="" xmlns:a16="http://schemas.microsoft.com/office/drawing/2014/main" id="{00000000-0008-0000-0300-00001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58" name="Text Box 783">
          <a:extLst>
            <a:ext uri="{FF2B5EF4-FFF2-40B4-BE49-F238E27FC236}">
              <a16:creationId xmlns="" xmlns:a16="http://schemas.microsoft.com/office/drawing/2014/main" id="{00000000-0008-0000-0300-00001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59" name="Text Box 784">
          <a:extLst>
            <a:ext uri="{FF2B5EF4-FFF2-40B4-BE49-F238E27FC236}">
              <a16:creationId xmlns="" xmlns:a16="http://schemas.microsoft.com/office/drawing/2014/main" id="{00000000-0008-0000-0300-00001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60" name="Text Box 785">
          <a:extLst>
            <a:ext uri="{FF2B5EF4-FFF2-40B4-BE49-F238E27FC236}">
              <a16:creationId xmlns="" xmlns:a16="http://schemas.microsoft.com/office/drawing/2014/main" id="{00000000-0008-0000-0300-00001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61" name="Text Box 786">
          <a:extLst>
            <a:ext uri="{FF2B5EF4-FFF2-40B4-BE49-F238E27FC236}">
              <a16:creationId xmlns="" xmlns:a16="http://schemas.microsoft.com/office/drawing/2014/main" id="{00000000-0008-0000-0300-00001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62" name="Text Box 787">
          <a:extLst>
            <a:ext uri="{FF2B5EF4-FFF2-40B4-BE49-F238E27FC236}">
              <a16:creationId xmlns="" xmlns:a16="http://schemas.microsoft.com/office/drawing/2014/main" id="{00000000-0008-0000-0300-00001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63" name="Text Box 788">
          <a:extLst>
            <a:ext uri="{FF2B5EF4-FFF2-40B4-BE49-F238E27FC236}">
              <a16:creationId xmlns="" xmlns:a16="http://schemas.microsoft.com/office/drawing/2014/main" id="{00000000-0008-0000-0300-00001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64" name="Text Box 789">
          <a:extLst>
            <a:ext uri="{FF2B5EF4-FFF2-40B4-BE49-F238E27FC236}">
              <a16:creationId xmlns="" xmlns:a16="http://schemas.microsoft.com/office/drawing/2014/main" id="{00000000-0008-0000-0300-00001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65" name="Text Box 790">
          <a:extLst>
            <a:ext uri="{FF2B5EF4-FFF2-40B4-BE49-F238E27FC236}">
              <a16:creationId xmlns="" xmlns:a16="http://schemas.microsoft.com/office/drawing/2014/main" id="{00000000-0008-0000-0300-00001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66" name="Text Box 791">
          <a:extLst>
            <a:ext uri="{FF2B5EF4-FFF2-40B4-BE49-F238E27FC236}">
              <a16:creationId xmlns="" xmlns:a16="http://schemas.microsoft.com/office/drawing/2014/main" id="{00000000-0008-0000-0300-00001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67" name="Text Box 792">
          <a:extLst>
            <a:ext uri="{FF2B5EF4-FFF2-40B4-BE49-F238E27FC236}">
              <a16:creationId xmlns="" xmlns:a16="http://schemas.microsoft.com/office/drawing/2014/main" id="{00000000-0008-0000-0300-00001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68" name="Text Box 793">
          <a:extLst>
            <a:ext uri="{FF2B5EF4-FFF2-40B4-BE49-F238E27FC236}">
              <a16:creationId xmlns="" xmlns:a16="http://schemas.microsoft.com/office/drawing/2014/main" id="{00000000-0008-0000-0300-00001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69" name="Text Box 794">
          <a:extLst>
            <a:ext uri="{FF2B5EF4-FFF2-40B4-BE49-F238E27FC236}">
              <a16:creationId xmlns="" xmlns:a16="http://schemas.microsoft.com/office/drawing/2014/main" id="{00000000-0008-0000-0300-00001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70" name="Text Box 795">
          <a:extLst>
            <a:ext uri="{FF2B5EF4-FFF2-40B4-BE49-F238E27FC236}">
              <a16:creationId xmlns="" xmlns:a16="http://schemas.microsoft.com/office/drawing/2014/main" id="{00000000-0008-0000-0300-00001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71" name="Text Box 796">
          <a:extLst>
            <a:ext uri="{FF2B5EF4-FFF2-40B4-BE49-F238E27FC236}">
              <a16:creationId xmlns="" xmlns:a16="http://schemas.microsoft.com/office/drawing/2014/main" id="{00000000-0008-0000-0300-00001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72" name="Text Box 797">
          <a:extLst>
            <a:ext uri="{FF2B5EF4-FFF2-40B4-BE49-F238E27FC236}">
              <a16:creationId xmlns="" xmlns:a16="http://schemas.microsoft.com/office/drawing/2014/main" id="{00000000-0008-0000-0300-00002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73" name="Text Box 798">
          <a:extLst>
            <a:ext uri="{FF2B5EF4-FFF2-40B4-BE49-F238E27FC236}">
              <a16:creationId xmlns="" xmlns:a16="http://schemas.microsoft.com/office/drawing/2014/main" id="{00000000-0008-0000-0300-00002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74" name="Text Box 799">
          <a:extLst>
            <a:ext uri="{FF2B5EF4-FFF2-40B4-BE49-F238E27FC236}">
              <a16:creationId xmlns="" xmlns:a16="http://schemas.microsoft.com/office/drawing/2014/main" id="{00000000-0008-0000-0300-00002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75" name="Text Box 800">
          <a:extLst>
            <a:ext uri="{FF2B5EF4-FFF2-40B4-BE49-F238E27FC236}">
              <a16:creationId xmlns="" xmlns:a16="http://schemas.microsoft.com/office/drawing/2014/main" id="{00000000-0008-0000-0300-00002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76" name="Text Box 801">
          <a:extLst>
            <a:ext uri="{FF2B5EF4-FFF2-40B4-BE49-F238E27FC236}">
              <a16:creationId xmlns="" xmlns:a16="http://schemas.microsoft.com/office/drawing/2014/main" id="{00000000-0008-0000-0300-00002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77" name="Text Box 802">
          <a:extLst>
            <a:ext uri="{FF2B5EF4-FFF2-40B4-BE49-F238E27FC236}">
              <a16:creationId xmlns="" xmlns:a16="http://schemas.microsoft.com/office/drawing/2014/main" id="{00000000-0008-0000-0300-00002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78" name="Text Box 803">
          <a:extLst>
            <a:ext uri="{FF2B5EF4-FFF2-40B4-BE49-F238E27FC236}">
              <a16:creationId xmlns="" xmlns:a16="http://schemas.microsoft.com/office/drawing/2014/main" id="{00000000-0008-0000-0300-00002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79" name="Text Box 804">
          <a:extLst>
            <a:ext uri="{FF2B5EF4-FFF2-40B4-BE49-F238E27FC236}">
              <a16:creationId xmlns="" xmlns:a16="http://schemas.microsoft.com/office/drawing/2014/main" id="{00000000-0008-0000-0300-00002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80" name="Text Box 805">
          <a:extLst>
            <a:ext uri="{FF2B5EF4-FFF2-40B4-BE49-F238E27FC236}">
              <a16:creationId xmlns="" xmlns:a16="http://schemas.microsoft.com/office/drawing/2014/main" id="{00000000-0008-0000-0300-00002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81" name="Text Box 806">
          <a:extLst>
            <a:ext uri="{FF2B5EF4-FFF2-40B4-BE49-F238E27FC236}">
              <a16:creationId xmlns="" xmlns:a16="http://schemas.microsoft.com/office/drawing/2014/main" id="{00000000-0008-0000-0300-00002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82" name="Text Box 807">
          <a:extLst>
            <a:ext uri="{FF2B5EF4-FFF2-40B4-BE49-F238E27FC236}">
              <a16:creationId xmlns="" xmlns:a16="http://schemas.microsoft.com/office/drawing/2014/main" id="{00000000-0008-0000-0300-00002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83" name="Text Box 808">
          <a:extLst>
            <a:ext uri="{FF2B5EF4-FFF2-40B4-BE49-F238E27FC236}">
              <a16:creationId xmlns="" xmlns:a16="http://schemas.microsoft.com/office/drawing/2014/main" id="{00000000-0008-0000-0300-00002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84" name="Text Box 809">
          <a:extLst>
            <a:ext uri="{FF2B5EF4-FFF2-40B4-BE49-F238E27FC236}">
              <a16:creationId xmlns="" xmlns:a16="http://schemas.microsoft.com/office/drawing/2014/main" id="{00000000-0008-0000-0300-00002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85" name="Text Box 810">
          <a:extLst>
            <a:ext uri="{FF2B5EF4-FFF2-40B4-BE49-F238E27FC236}">
              <a16:creationId xmlns="" xmlns:a16="http://schemas.microsoft.com/office/drawing/2014/main" id="{00000000-0008-0000-0300-00002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86" name="Text Box 811">
          <a:extLst>
            <a:ext uri="{FF2B5EF4-FFF2-40B4-BE49-F238E27FC236}">
              <a16:creationId xmlns="" xmlns:a16="http://schemas.microsoft.com/office/drawing/2014/main" id="{00000000-0008-0000-0300-00002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87" name="Text Box 812">
          <a:extLst>
            <a:ext uri="{FF2B5EF4-FFF2-40B4-BE49-F238E27FC236}">
              <a16:creationId xmlns="" xmlns:a16="http://schemas.microsoft.com/office/drawing/2014/main" id="{00000000-0008-0000-0300-00002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88" name="Text Box 813">
          <a:extLst>
            <a:ext uri="{FF2B5EF4-FFF2-40B4-BE49-F238E27FC236}">
              <a16:creationId xmlns="" xmlns:a16="http://schemas.microsoft.com/office/drawing/2014/main" id="{00000000-0008-0000-0300-00003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89" name="Text Box 814">
          <a:extLst>
            <a:ext uri="{FF2B5EF4-FFF2-40B4-BE49-F238E27FC236}">
              <a16:creationId xmlns="" xmlns:a16="http://schemas.microsoft.com/office/drawing/2014/main" id="{00000000-0008-0000-0300-00003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90" name="Text Box 815">
          <a:extLst>
            <a:ext uri="{FF2B5EF4-FFF2-40B4-BE49-F238E27FC236}">
              <a16:creationId xmlns="" xmlns:a16="http://schemas.microsoft.com/office/drawing/2014/main" id="{00000000-0008-0000-0300-00003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91" name="Text Box 816">
          <a:extLst>
            <a:ext uri="{FF2B5EF4-FFF2-40B4-BE49-F238E27FC236}">
              <a16:creationId xmlns="" xmlns:a16="http://schemas.microsoft.com/office/drawing/2014/main" id="{00000000-0008-0000-0300-00003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92" name="Text Box 817">
          <a:extLst>
            <a:ext uri="{FF2B5EF4-FFF2-40B4-BE49-F238E27FC236}">
              <a16:creationId xmlns="" xmlns:a16="http://schemas.microsoft.com/office/drawing/2014/main" id="{00000000-0008-0000-0300-00003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93" name="Text Box 818">
          <a:extLst>
            <a:ext uri="{FF2B5EF4-FFF2-40B4-BE49-F238E27FC236}">
              <a16:creationId xmlns="" xmlns:a16="http://schemas.microsoft.com/office/drawing/2014/main" id="{00000000-0008-0000-0300-00003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94" name="Text Box 819">
          <a:extLst>
            <a:ext uri="{FF2B5EF4-FFF2-40B4-BE49-F238E27FC236}">
              <a16:creationId xmlns="" xmlns:a16="http://schemas.microsoft.com/office/drawing/2014/main" id="{00000000-0008-0000-0300-00003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95" name="Text Box 820">
          <a:extLst>
            <a:ext uri="{FF2B5EF4-FFF2-40B4-BE49-F238E27FC236}">
              <a16:creationId xmlns="" xmlns:a16="http://schemas.microsoft.com/office/drawing/2014/main" id="{00000000-0008-0000-0300-00003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96" name="Text Box 821">
          <a:extLst>
            <a:ext uri="{FF2B5EF4-FFF2-40B4-BE49-F238E27FC236}">
              <a16:creationId xmlns="" xmlns:a16="http://schemas.microsoft.com/office/drawing/2014/main" id="{00000000-0008-0000-0300-00003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97" name="Text Box 822">
          <a:extLst>
            <a:ext uri="{FF2B5EF4-FFF2-40B4-BE49-F238E27FC236}">
              <a16:creationId xmlns="" xmlns:a16="http://schemas.microsoft.com/office/drawing/2014/main" id="{00000000-0008-0000-0300-00003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898" name="Text Box 823">
          <a:extLst>
            <a:ext uri="{FF2B5EF4-FFF2-40B4-BE49-F238E27FC236}">
              <a16:creationId xmlns="" xmlns:a16="http://schemas.microsoft.com/office/drawing/2014/main" id="{00000000-0008-0000-0300-00003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899" name="Text Box 824">
          <a:extLst>
            <a:ext uri="{FF2B5EF4-FFF2-40B4-BE49-F238E27FC236}">
              <a16:creationId xmlns="" xmlns:a16="http://schemas.microsoft.com/office/drawing/2014/main" id="{00000000-0008-0000-0300-00003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00" name="Text Box 825">
          <a:extLst>
            <a:ext uri="{FF2B5EF4-FFF2-40B4-BE49-F238E27FC236}">
              <a16:creationId xmlns="" xmlns:a16="http://schemas.microsoft.com/office/drawing/2014/main" id="{00000000-0008-0000-0300-00003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01" name="Text Box 826">
          <a:extLst>
            <a:ext uri="{FF2B5EF4-FFF2-40B4-BE49-F238E27FC236}">
              <a16:creationId xmlns="" xmlns:a16="http://schemas.microsoft.com/office/drawing/2014/main" id="{00000000-0008-0000-0300-00003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02" name="Text Box 827">
          <a:extLst>
            <a:ext uri="{FF2B5EF4-FFF2-40B4-BE49-F238E27FC236}">
              <a16:creationId xmlns="" xmlns:a16="http://schemas.microsoft.com/office/drawing/2014/main" id="{00000000-0008-0000-0300-00003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03" name="Text Box 828">
          <a:extLst>
            <a:ext uri="{FF2B5EF4-FFF2-40B4-BE49-F238E27FC236}">
              <a16:creationId xmlns="" xmlns:a16="http://schemas.microsoft.com/office/drawing/2014/main" id="{00000000-0008-0000-0300-00003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04" name="Text Box 829">
          <a:extLst>
            <a:ext uri="{FF2B5EF4-FFF2-40B4-BE49-F238E27FC236}">
              <a16:creationId xmlns="" xmlns:a16="http://schemas.microsoft.com/office/drawing/2014/main" id="{00000000-0008-0000-0300-00004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05" name="Text Box 830">
          <a:extLst>
            <a:ext uri="{FF2B5EF4-FFF2-40B4-BE49-F238E27FC236}">
              <a16:creationId xmlns="" xmlns:a16="http://schemas.microsoft.com/office/drawing/2014/main" id="{00000000-0008-0000-0300-00004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06" name="Text Box 831">
          <a:extLst>
            <a:ext uri="{FF2B5EF4-FFF2-40B4-BE49-F238E27FC236}">
              <a16:creationId xmlns="" xmlns:a16="http://schemas.microsoft.com/office/drawing/2014/main" id="{00000000-0008-0000-0300-00004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07" name="Text Box 832">
          <a:extLst>
            <a:ext uri="{FF2B5EF4-FFF2-40B4-BE49-F238E27FC236}">
              <a16:creationId xmlns="" xmlns:a16="http://schemas.microsoft.com/office/drawing/2014/main" id="{00000000-0008-0000-0300-00004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08" name="Text Box 833">
          <a:extLst>
            <a:ext uri="{FF2B5EF4-FFF2-40B4-BE49-F238E27FC236}">
              <a16:creationId xmlns="" xmlns:a16="http://schemas.microsoft.com/office/drawing/2014/main" id="{00000000-0008-0000-0300-00004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09" name="Text Box 834">
          <a:extLst>
            <a:ext uri="{FF2B5EF4-FFF2-40B4-BE49-F238E27FC236}">
              <a16:creationId xmlns="" xmlns:a16="http://schemas.microsoft.com/office/drawing/2014/main" id="{00000000-0008-0000-0300-00004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10" name="Text Box 835">
          <a:extLst>
            <a:ext uri="{FF2B5EF4-FFF2-40B4-BE49-F238E27FC236}">
              <a16:creationId xmlns="" xmlns:a16="http://schemas.microsoft.com/office/drawing/2014/main" id="{00000000-0008-0000-0300-00004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11" name="Text Box 836">
          <a:extLst>
            <a:ext uri="{FF2B5EF4-FFF2-40B4-BE49-F238E27FC236}">
              <a16:creationId xmlns="" xmlns:a16="http://schemas.microsoft.com/office/drawing/2014/main" id="{00000000-0008-0000-0300-00004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12" name="Text Box 837">
          <a:extLst>
            <a:ext uri="{FF2B5EF4-FFF2-40B4-BE49-F238E27FC236}">
              <a16:creationId xmlns="" xmlns:a16="http://schemas.microsoft.com/office/drawing/2014/main" id="{00000000-0008-0000-0300-00004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13" name="Text Box 838">
          <a:extLst>
            <a:ext uri="{FF2B5EF4-FFF2-40B4-BE49-F238E27FC236}">
              <a16:creationId xmlns="" xmlns:a16="http://schemas.microsoft.com/office/drawing/2014/main" id="{00000000-0008-0000-0300-00004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14" name="Text Box 839">
          <a:extLst>
            <a:ext uri="{FF2B5EF4-FFF2-40B4-BE49-F238E27FC236}">
              <a16:creationId xmlns="" xmlns:a16="http://schemas.microsoft.com/office/drawing/2014/main" id="{00000000-0008-0000-0300-00004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15" name="Text Box 840">
          <a:extLst>
            <a:ext uri="{FF2B5EF4-FFF2-40B4-BE49-F238E27FC236}">
              <a16:creationId xmlns="" xmlns:a16="http://schemas.microsoft.com/office/drawing/2014/main" id="{00000000-0008-0000-0300-00004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16" name="Text Box 841">
          <a:extLst>
            <a:ext uri="{FF2B5EF4-FFF2-40B4-BE49-F238E27FC236}">
              <a16:creationId xmlns="" xmlns:a16="http://schemas.microsoft.com/office/drawing/2014/main" id="{00000000-0008-0000-0300-00004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17" name="Text Box 842">
          <a:extLst>
            <a:ext uri="{FF2B5EF4-FFF2-40B4-BE49-F238E27FC236}">
              <a16:creationId xmlns="" xmlns:a16="http://schemas.microsoft.com/office/drawing/2014/main" id="{00000000-0008-0000-0300-00004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18" name="Text Box 843">
          <a:extLst>
            <a:ext uri="{FF2B5EF4-FFF2-40B4-BE49-F238E27FC236}">
              <a16:creationId xmlns="" xmlns:a16="http://schemas.microsoft.com/office/drawing/2014/main" id="{00000000-0008-0000-0300-00004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19" name="Text Box 844">
          <a:extLst>
            <a:ext uri="{FF2B5EF4-FFF2-40B4-BE49-F238E27FC236}">
              <a16:creationId xmlns="" xmlns:a16="http://schemas.microsoft.com/office/drawing/2014/main" id="{00000000-0008-0000-0300-00004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20" name="Text Box 845">
          <a:extLst>
            <a:ext uri="{FF2B5EF4-FFF2-40B4-BE49-F238E27FC236}">
              <a16:creationId xmlns="" xmlns:a16="http://schemas.microsoft.com/office/drawing/2014/main" id="{00000000-0008-0000-0300-00005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21" name="Text Box 846">
          <a:extLst>
            <a:ext uri="{FF2B5EF4-FFF2-40B4-BE49-F238E27FC236}">
              <a16:creationId xmlns="" xmlns:a16="http://schemas.microsoft.com/office/drawing/2014/main" id="{00000000-0008-0000-0300-00005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22" name="Text Box 847">
          <a:extLst>
            <a:ext uri="{FF2B5EF4-FFF2-40B4-BE49-F238E27FC236}">
              <a16:creationId xmlns="" xmlns:a16="http://schemas.microsoft.com/office/drawing/2014/main" id="{00000000-0008-0000-0300-00005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23" name="Text Box 848">
          <a:extLst>
            <a:ext uri="{FF2B5EF4-FFF2-40B4-BE49-F238E27FC236}">
              <a16:creationId xmlns="" xmlns:a16="http://schemas.microsoft.com/office/drawing/2014/main" id="{00000000-0008-0000-0300-00005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24" name="Text Box 849">
          <a:extLst>
            <a:ext uri="{FF2B5EF4-FFF2-40B4-BE49-F238E27FC236}">
              <a16:creationId xmlns="" xmlns:a16="http://schemas.microsoft.com/office/drawing/2014/main" id="{00000000-0008-0000-0300-00005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25" name="Text Box 850">
          <a:extLst>
            <a:ext uri="{FF2B5EF4-FFF2-40B4-BE49-F238E27FC236}">
              <a16:creationId xmlns="" xmlns:a16="http://schemas.microsoft.com/office/drawing/2014/main" id="{00000000-0008-0000-0300-00005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26" name="Text Box 851">
          <a:extLst>
            <a:ext uri="{FF2B5EF4-FFF2-40B4-BE49-F238E27FC236}">
              <a16:creationId xmlns="" xmlns:a16="http://schemas.microsoft.com/office/drawing/2014/main" id="{00000000-0008-0000-0300-00005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27" name="Text Box 852">
          <a:extLst>
            <a:ext uri="{FF2B5EF4-FFF2-40B4-BE49-F238E27FC236}">
              <a16:creationId xmlns="" xmlns:a16="http://schemas.microsoft.com/office/drawing/2014/main" id="{00000000-0008-0000-0300-00005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28" name="Text Box 853">
          <a:extLst>
            <a:ext uri="{FF2B5EF4-FFF2-40B4-BE49-F238E27FC236}">
              <a16:creationId xmlns="" xmlns:a16="http://schemas.microsoft.com/office/drawing/2014/main" id="{00000000-0008-0000-0300-00005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29" name="Text Box 854">
          <a:extLst>
            <a:ext uri="{FF2B5EF4-FFF2-40B4-BE49-F238E27FC236}">
              <a16:creationId xmlns="" xmlns:a16="http://schemas.microsoft.com/office/drawing/2014/main" id="{00000000-0008-0000-0300-00005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30" name="Text Box 855">
          <a:extLst>
            <a:ext uri="{FF2B5EF4-FFF2-40B4-BE49-F238E27FC236}">
              <a16:creationId xmlns="" xmlns:a16="http://schemas.microsoft.com/office/drawing/2014/main" id="{00000000-0008-0000-0300-00005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31" name="Text Box 856">
          <a:extLst>
            <a:ext uri="{FF2B5EF4-FFF2-40B4-BE49-F238E27FC236}">
              <a16:creationId xmlns="" xmlns:a16="http://schemas.microsoft.com/office/drawing/2014/main" id="{00000000-0008-0000-0300-00005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32" name="Text Box 857">
          <a:extLst>
            <a:ext uri="{FF2B5EF4-FFF2-40B4-BE49-F238E27FC236}">
              <a16:creationId xmlns="" xmlns:a16="http://schemas.microsoft.com/office/drawing/2014/main" id="{00000000-0008-0000-0300-00005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33" name="Text Box 858">
          <a:extLst>
            <a:ext uri="{FF2B5EF4-FFF2-40B4-BE49-F238E27FC236}">
              <a16:creationId xmlns="" xmlns:a16="http://schemas.microsoft.com/office/drawing/2014/main" id="{00000000-0008-0000-0300-00005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34" name="Text Box 859">
          <a:extLst>
            <a:ext uri="{FF2B5EF4-FFF2-40B4-BE49-F238E27FC236}">
              <a16:creationId xmlns="" xmlns:a16="http://schemas.microsoft.com/office/drawing/2014/main" id="{00000000-0008-0000-0300-00005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35" name="Text Box 860">
          <a:extLst>
            <a:ext uri="{FF2B5EF4-FFF2-40B4-BE49-F238E27FC236}">
              <a16:creationId xmlns="" xmlns:a16="http://schemas.microsoft.com/office/drawing/2014/main" id="{00000000-0008-0000-0300-00005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36" name="Text Box 861">
          <a:extLst>
            <a:ext uri="{FF2B5EF4-FFF2-40B4-BE49-F238E27FC236}">
              <a16:creationId xmlns="" xmlns:a16="http://schemas.microsoft.com/office/drawing/2014/main" id="{00000000-0008-0000-0300-00006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37" name="Text Box 862">
          <a:extLst>
            <a:ext uri="{FF2B5EF4-FFF2-40B4-BE49-F238E27FC236}">
              <a16:creationId xmlns="" xmlns:a16="http://schemas.microsoft.com/office/drawing/2014/main" id="{00000000-0008-0000-0300-00006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38" name="Text Box 863">
          <a:extLst>
            <a:ext uri="{FF2B5EF4-FFF2-40B4-BE49-F238E27FC236}">
              <a16:creationId xmlns="" xmlns:a16="http://schemas.microsoft.com/office/drawing/2014/main" id="{00000000-0008-0000-0300-00006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39" name="Text Box 864">
          <a:extLst>
            <a:ext uri="{FF2B5EF4-FFF2-40B4-BE49-F238E27FC236}">
              <a16:creationId xmlns="" xmlns:a16="http://schemas.microsoft.com/office/drawing/2014/main" id="{00000000-0008-0000-0300-00006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40" name="Text Box 865">
          <a:extLst>
            <a:ext uri="{FF2B5EF4-FFF2-40B4-BE49-F238E27FC236}">
              <a16:creationId xmlns="" xmlns:a16="http://schemas.microsoft.com/office/drawing/2014/main" id="{00000000-0008-0000-0300-00006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41" name="Text Box 866">
          <a:extLst>
            <a:ext uri="{FF2B5EF4-FFF2-40B4-BE49-F238E27FC236}">
              <a16:creationId xmlns="" xmlns:a16="http://schemas.microsoft.com/office/drawing/2014/main" id="{00000000-0008-0000-0300-00006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42" name="Text Box 867">
          <a:extLst>
            <a:ext uri="{FF2B5EF4-FFF2-40B4-BE49-F238E27FC236}">
              <a16:creationId xmlns="" xmlns:a16="http://schemas.microsoft.com/office/drawing/2014/main" id="{00000000-0008-0000-0300-00006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43" name="Text Box 868">
          <a:extLst>
            <a:ext uri="{FF2B5EF4-FFF2-40B4-BE49-F238E27FC236}">
              <a16:creationId xmlns="" xmlns:a16="http://schemas.microsoft.com/office/drawing/2014/main" id="{00000000-0008-0000-0300-00006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44" name="Text Box 869">
          <a:extLst>
            <a:ext uri="{FF2B5EF4-FFF2-40B4-BE49-F238E27FC236}">
              <a16:creationId xmlns="" xmlns:a16="http://schemas.microsoft.com/office/drawing/2014/main" id="{00000000-0008-0000-0300-00006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45" name="Text Box 870">
          <a:extLst>
            <a:ext uri="{FF2B5EF4-FFF2-40B4-BE49-F238E27FC236}">
              <a16:creationId xmlns="" xmlns:a16="http://schemas.microsoft.com/office/drawing/2014/main" id="{00000000-0008-0000-0300-00006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46" name="Text Box 871">
          <a:extLst>
            <a:ext uri="{FF2B5EF4-FFF2-40B4-BE49-F238E27FC236}">
              <a16:creationId xmlns="" xmlns:a16="http://schemas.microsoft.com/office/drawing/2014/main" id="{00000000-0008-0000-0300-00006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47" name="Text Box 872">
          <a:extLst>
            <a:ext uri="{FF2B5EF4-FFF2-40B4-BE49-F238E27FC236}">
              <a16:creationId xmlns="" xmlns:a16="http://schemas.microsoft.com/office/drawing/2014/main" id="{00000000-0008-0000-0300-00006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48" name="Text Box 873">
          <a:extLst>
            <a:ext uri="{FF2B5EF4-FFF2-40B4-BE49-F238E27FC236}">
              <a16:creationId xmlns="" xmlns:a16="http://schemas.microsoft.com/office/drawing/2014/main" id="{00000000-0008-0000-0300-00006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49" name="Text Box 874">
          <a:extLst>
            <a:ext uri="{FF2B5EF4-FFF2-40B4-BE49-F238E27FC236}">
              <a16:creationId xmlns="" xmlns:a16="http://schemas.microsoft.com/office/drawing/2014/main" id="{00000000-0008-0000-0300-00006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50" name="Text Box 875">
          <a:extLst>
            <a:ext uri="{FF2B5EF4-FFF2-40B4-BE49-F238E27FC236}">
              <a16:creationId xmlns="" xmlns:a16="http://schemas.microsoft.com/office/drawing/2014/main" id="{00000000-0008-0000-0300-00006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51" name="Text Box 876">
          <a:extLst>
            <a:ext uri="{FF2B5EF4-FFF2-40B4-BE49-F238E27FC236}">
              <a16:creationId xmlns="" xmlns:a16="http://schemas.microsoft.com/office/drawing/2014/main" id="{00000000-0008-0000-0300-00006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52" name="Text Box 877">
          <a:extLst>
            <a:ext uri="{FF2B5EF4-FFF2-40B4-BE49-F238E27FC236}">
              <a16:creationId xmlns="" xmlns:a16="http://schemas.microsoft.com/office/drawing/2014/main" id="{00000000-0008-0000-0300-00007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53" name="Text Box 878">
          <a:extLst>
            <a:ext uri="{FF2B5EF4-FFF2-40B4-BE49-F238E27FC236}">
              <a16:creationId xmlns="" xmlns:a16="http://schemas.microsoft.com/office/drawing/2014/main" id="{00000000-0008-0000-0300-00007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54" name="Text Box 879">
          <a:extLst>
            <a:ext uri="{FF2B5EF4-FFF2-40B4-BE49-F238E27FC236}">
              <a16:creationId xmlns="" xmlns:a16="http://schemas.microsoft.com/office/drawing/2014/main" id="{00000000-0008-0000-0300-00007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55" name="Text Box 880">
          <a:extLst>
            <a:ext uri="{FF2B5EF4-FFF2-40B4-BE49-F238E27FC236}">
              <a16:creationId xmlns="" xmlns:a16="http://schemas.microsoft.com/office/drawing/2014/main" id="{00000000-0008-0000-0300-00007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56" name="Text Box 881">
          <a:extLst>
            <a:ext uri="{FF2B5EF4-FFF2-40B4-BE49-F238E27FC236}">
              <a16:creationId xmlns="" xmlns:a16="http://schemas.microsoft.com/office/drawing/2014/main" id="{00000000-0008-0000-0300-00007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57" name="Text Box 882">
          <a:extLst>
            <a:ext uri="{FF2B5EF4-FFF2-40B4-BE49-F238E27FC236}">
              <a16:creationId xmlns="" xmlns:a16="http://schemas.microsoft.com/office/drawing/2014/main" id="{00000000-0008-0000-0300-00007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58" name="Text Box 883">
          <a:extLst>
            <a:ext uri="{FF2B5EF4-FFF2-40B4-BE49-F238E27FC236}">
              <a16:creationId xmlns="" xmlns:a16="http://schemas.microsoft.com/office/drawing/2014/main" id="{00000000-0008-0000-0300-00007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59" name="Text Box 884">
          <a:extLst>
            <a:ext uri="{FF2B5EF4-FFF2-40B4-BE49-F238E27FC236}">
              <a16:creationId xmlns="" xmlns:a16="http://schemas.microsoft.com/office/drawing/2014/main" id="{00000000-0008-0000-0300-00007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60" name="Text Box 885">
          <a:extLst>
            <a:ext uri="{FF2B5EF4-FFF2-40B4-BE49-F238E27FC236}">
              <a16:creationId xmlns="" xmlns:a16="http://schemas.microsoft.com/office/drawing/2014/main" id="{00000000-0008-0000-0300-00007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61" name="Text Box 886">
          <a:extLst>
            <a:ext uri="{FF2B5EF4-FFF2-40B4-BE49-F238E27FC236}">
              <a16:creationId xmlns="" xmlns:a16="http://schemas.microsoft.com/office/drawing/2014/main" id="{00000000-0008-0000-0300-00007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62" name="Text Box 887">
          <a:extLst>
            <a:ext uri="{FF2B5EF4-FFF2-40B4-BE49-F238E27FC236}">
              <a16:creationId xmlns="" xmlns:a16="http://schemas.microsoft.com/office/drawing/2014/main" id="{00000000-0008-0000-0300-00007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63" name="Text Box 888">
          <a:extLst>
            <a:ext uri="{FF2B5EF4-FFF2-40B4-BE49-F238E27FC236}">
              <a16:creationId xmlns="" xmlns:a16="http://schemas.microsoft.com/office/drawing/2014/main" id="{00000000-0008-0000-0300-00007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64" name="Text Box 889">
          <a:extLst>
            <a:ext uri="{FF2B5EF4-FFF2-40B4-BE49-F238E27FC236}">
              <a16:creationId xmlns="" xmlns:a16="http://schemas.microsoft.com/office/drawing/2014/main" id="{00000000-0008-0000-0300-00007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65" name="Text Box 890">
          <a:extLst>
            <a:ext uri="{FF2B5EF4-FFF2-40B4-BE49-F238E27FC236}">
              <a16:creationId xmlns="" xmlns:a16="http://schemas.microsoft.com/office/drawing/2014/main" id="{00000000-0008-0000-0300-00007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66" name="Text Box 891">
          <a:extLst>
            <a:ext uri="{FF2B5EF4-FFF2-40B4-BE49-F238E27FC236}">
              <a16:creationId xmlns="" xmlns:a16="http://schemas.microsoft.com/office/drawing/2014/main" id="{00000000-0008-0000-0300-00007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67" name="Text Box 892">
          <a:extLst>
            <a:ext uri="{FF2B5EF4-FFF2-40B4-BE49-F238E27FC236}">
              <a16:creationId xmlns="" xmlns:a16="http://schemas.microsoft.com/office/drawing/2014/main" id="{00000000-0008-0000-0300-00007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68" name="Text Box 893">
          <a:extLst>
            <a:ext uri="{FF2B5EF4-FFF2-40B4-BE49-F238E27FC236}">
              <a16:creationId xmlns="" xmlns:a16="http://schemas.microsoft.com/office/drawing/2014/main" id="{00000000-0008-0000-0300-00008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69" name="Text Box 894">
          <a:extLst>
            <a:ext uri="{FF2B5EF4-FFF2-40B4-BE49-F238E27FC236}">
              <a16:creationId xmlns="" xmlns:a16="http://schemas.microsoft.com/office/drawing/2014/main" id="{00000000-0008-0000-0300-00008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70" name="Text Box 895">
          <a:extLst>
            <a:ext uri="{FF2B5EF4-FFF2-40B4-BE49-F238E27FC236}">
              <a16:creationId xmlns="" xmlns:a16="http://schemas.microsoft.com/office/drawing/2014/main" id="{00000000-0008-0000-0300-00008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71" name="Text Box 896">
          <a:extLst>
            <a:ext uri="{FF2B5EF4-FFF2-40B4-BE49-F238E27FC236}">
              <a16:creationId xmlns="" xmlns:a16="http://schemas.microsoft.com/office/drawing/2014/main" id="{00000000-0008-0000-0300-00008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72" name="Text Box 897">
          <a:extLst>
            <a:ext uri="{FF2B5EF4-FFF2-40B4-BE49-F238E27FC236}">
              <a16:creationId xmlns="" xmlns:a16="http://schemas.microsoft.com/office/drawing/2014/main" id="{00000000-0008-0000-0300-00008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73" name="Text Box 898">
          <a:extLst>
            <a:ext uri="{FF2B5EF4-FFF2-40B4-BE49-F238E27FC236}">
              <a16:creationId xmlns="" xmlns:a16="http://schemas.microsoft.com/office/drawing/2014/main" id="{00000000-0008-0000-0300-00008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74" name="Text Box 899">
          <a:extLst>
            <a:ext uri="{FF2B5EF4-FFF2-40B4-BE49-F238E27FC236}">
              <a16:creationId xmlns="" xmlns:a16="http://schemas.microsoft.com/office/drawing/2014/main" id="{00000000-0008-0000-0300-00008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75" name="Text Box 900">
          <a:extLst>
            <a:ext uri="{FF2B5EF4-FFF2-40B4-BE49-F238E27FC236}">
              <a16:creationId xmlns="" xmlns:a16="http://schemas.microsoft.com/office/drawing/2014/main" id="{00000000-0008-0000-0300-00008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76" name="Text Box 901">
          <a:extLst>
            <a:ext uri="{FF2B5EF4-FFF2-40B4-BE49-F238E27FC236}">
              <a16:creationId xmlns="" xmlns:a16="http://schemas.microsoft.com/office/drawing/2014/main" id="{00000000-0008-0000-0300-00008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77" name="Text Box 902">
          <a:extLst>
            <a:ext uri="{FF2B5EF4-FFF2-40B4-BE49-F238E27FC236}">
              <a16:creationId xmlns="" xmlns:a16="http://schemas.microsoft.com/office/drawing/2014/main" id="{00000000-0008-0000-0300-00008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78" name="Text Box 903">
          <a:extLst>
            <a:ext uri="{FF2B5EF4-FFF2-40B4-BE49-F238E27FC236}">
              <a16:creationId xmlns="" xmlns:a16="http://schemas.microsoft.com/office/drawing/2014/main" id="{00000000-0008-0000-0300-00008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79" name="Text Box 904">
          <a:extLst>
            <a:ext uri="{FF2B5EF4-FFF2-40B4-BE49-F238E27FC236}">
              <a16:creationId xmlns="" xmlns:a16="http://schemas.microsoft.com/office/drawing/2014/main" id="{00000000-0008-0000-0300-00008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80" name="Text Box 905">
          <a:extLst>
            <a:ext uri="{FF2B5EF4-FFF2-40B4-BE49-F238E27FC236}">
              <a16:creationId xmlns="" xmlns:a16="http://schemas.microsoft.com/office/drawing/2014/main" id="{00000000-0008-0000-0300-00008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81" name="Text Box 906">
          <a:extLst>
            <a:ext uri="{FF2B5EF4-FFF2-40B4-BE49-F238E27FC236}">
              <a16:creationId xmlns="" xmlns:a16="http://schemas.microsoft.com/office/drawing/2014/main" id="{00000000-0008-0000-0300-00008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82" name="Text Box 907">
          <a:extLst>
            <a:ext uri="{FF2B5EF4-FFF2-40B4-BE49-F238E27FC236}">
              <a16:creationId xmlns="" xmlns:a16="http://schemas.microsoft.com/office/drawing/2014/main" id="{00000000-0008-0000-0300-00008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83" name="Text Box 908">
          <a:extLst>
            <a:ext uri="{FF2B5EF4-FFF2-40B4-BE49-F238E27FC236}">
              <a16:creationId xmlns="" xmlns:a16="http://schemas.microsoft.com/office/drawing/2014/main" id="{00000000-0008-0000-0300-00008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84" name="Text Box 909">
          <a:extLst>
            <a:ext uri="{FF2B5EF4-FFF2-40B4-BE49-F238E27FC236}">
              <a16:creationId xmlns="" xmlns:a16="http://schemas.microsoft.com/office/drawing/2014/main" id="{00000000-0008-0000-0300-00009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85" name="Text Box 910">
          <a:extLst>
            <a:ext uri="{FF2B5EF4-FFF2-40B4-BE49-F238E27FC236}">
              <a16:creationId xmlns="" xmlns:a16="http://schemas.microsoft.com/office/drawing/2014/main" id="{00000000-0008-0000-0300-00009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86" name="Text Box 911">
          <a:extLst>
            <a:ext uri="{FF2B5EF4-FFF2-40B4-BE49-F238E27FC236}">
              <a16:creationId xmlns="" xmlns:a16="http://schemas.microsoft.com/office/drawing/2014/main" id="{00000000-0008-0000-0300-00009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87" name="Text Box 912">
          <a:extLst>
            <a:ext uri="{FF2B5EF4-FFF2-40B4-BE49-F238E27FC236}">
              <a16:creationId xmlns="" xmlns:a16="http://schemas.microsoft.com/office/drawing/2014/main" id="{00000000-0008-0000-0300-00009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88" name="Text Box 913">
          <a:extLst>
            <a:ext uri="{FF2B5EF4-FFF2-40B4-BE49-F238E27FC236}">
              <a16:creationId xmlns="" xmlns:a16="http://schemas.microsoft.com/office/drawing/2014/main" id="{00000000-0008-0000-0300-00009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89" name="Text Box 914">
          <a:extLst>
            <a:ext uri="{FF2B5EF4-FFF2-40B4-BE49-F238E27FC236}">
              <a16:creationId xmlns="" xmlns:a16="http://schemas.microsoft.com/office/drawing/2014/main" id="{00000000-0008-0000-0300-00009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90" name="Text Box 915">
          <a:extLst>
            <a:ext uri="{FF2B5EF4-FFF2-40B4-BE49-F238E27FC236}">
              <a16:creationId xmlns="" xmlns:a16="http://schemas.microsoft.com/office/drawing/2014/main" id="{00000000-0008-0000-0300-00009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91" name="Text Box 916">
          <a:extLst>
            <a:ext uri="{FF2B5EF4-FFF2-40B4-BE49-F238E27FC236}">
              <a16:creationId xmlns="" xmlns:a16="http://schemas.microsoft.com/office/drawing/2014/main" id="{00000000-0008-0000-0300-00009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92" name="Text Box 917">
          <a:extLst>
            <a:ext uri="{FF2B5EF4-FFF2-40B4-BE49-F238E27FC236}">
              <a16:creationId xmlns="" xmlns:a16="http://schemas.microsoft.com/office/drawing/2014/main" id="{00000000-0008-0000-0300-00009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93" name="Text Box 918">
          <a:extLst>
            <a:ext uri="{FF2B5EF4-FFF2-40B4-BE49-F238E27FC236}">
              <a16:creationId xmlns="" xmlns:a16="http://schemas.microsoft.com/office/drawing/2014/main" id="{00000000-0008-0000-0300-00009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94" name="Text Box 919">
          <a:extLst>
            <a:ext uri="{FF2B5EF4-FFF2-40B4-BE49-F238E27FC236}">
              <a16:creationId xmlns="" xmlns:a16="http://schemas.microsoft.com/office/drawing/2014/main" id="{00000000-0008-0000-0300-00009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95" name="Text Box 920">
          <a:extLst>
            <a:ext uri="{FF2B5EF4-FFF2-40B4-BE49-F238E27FC236}">
              <a16:creationId xmlns="" xmlns:a16="http://schemas.microsoft.com/office/drawing/2014/main" id="{00000000-0008-0000-0300-00009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96" name="Text Box 921">
          <a:extLst>
            <a:ext uri="{FF2B5EF4-FFF2-40B4-BE49-F238E27FC236}">
              <a16:creationId xmlns="" xmlns:a16="http://schemas.microsoft.com/office/drawing/2014/main" id="{00000000-0008-0000-0300-00009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97" name="Text Box 922">
          <a:extLst>
            <a:ext uri="{FF2B5EF4-FFF2-40B4-BE49-F238E27FC236}">
              <a16:creationId xmlns="" xmlns:a16="http://schemas.microsoft.com/office/drawing/2014/main" id="{00000000-0008-0000-0300-00009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3998" name="Text Box 923">
          <a:extLst>
            <a:ext uri="{FF2B5EF4-FFF2-40B4-BE49-F238E27FC236}">
              <a16:creationId xmlns="" xmlns:a16="http://schemas.microsoft.com/office/drawing/2014/main" id="{00000000-0008-0000-0300-00009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3999" name="Text Box 924">
          <a:extLst>
            <a:ext uri="{FF2B5EF4-FFF2-40B4-BE49-F238E27FC236}">
              <a16:creationId xmlns="" xmlns:a16="http://schemas.microsoft.com/office/drawing/2014/main" id="{00000000-0008-0000-0300-00009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00" name="Text Box 925">
          <a:extLst>
            <a:ext uri="{FF2B5EF4-FFF2-40B4-BE49-F238E27FC236}">
              <a16:creationId xmlns="" xmlns:a16="http://schemas.microsoft.com/office/drawing/2014/main" id="{00000000-0008-0000-0300-0000A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01" name="Text Box 926">
          <a:extLst>
            <a:ext uri="{FF2B5EF4-FFF2-40B4-BE49-F238E27FC236}">
              <a16:creationId xmlns="" xmlns:a16="http://schemas.microsoft.com/office/drawing/2014/main" id="{00000000-0008-0000-0300-0000A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02" name="Text Box 927">
          <a:extLst>
            <a:ext uri="{FF2B5EF4-FFF2-40B4-BE49-F238E27FC236}">
              <a16:creationId xmlns="" xmlns:a16="http://schemas.microsoft.com/office/drawing/2014/main" id="{00000000-0008-0000-0300-0000A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03" name="Text Box 928">
          <a:extLst>
            <a:ext uri="{FF2B5EF4-FFF2-40B4-BE49-F238E27FC236}">
              <a16:creationId xmlns="" xmlns:a16="http://schemas.microsoft.com/office/drawing/2014/main" id="{00000000-0008-0000-0300-0000A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04" name="Text Box 929">
          <a:extLst>
            <a:ext uri="{FF2B5EF4-FFF2-40B4-BE49-F238E27FC236}">
              <a16:creationId xmlns="" xmlns:a16="http://schemas.microsoft.com/office/drawing/2014/main" id="{00000000-0008-0000-0300-0000A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05" name="Text Box 930">
          <a:extLst>
            <a:ext uri="{FF2B5EF4-FFF2-40B4-BE49-F238E27FC236}">
              <a16:creationId xmlns="" xmlns:a16="http://schemas.microsoft.com/office/drawing/2014/main" id="{00000000-0008-0000-0300-0000A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06" name="Text Box 931">
          <a:extLst>
            <a:ext uri="{FF2B5EF4-FFF2-40B4-BE49-F238E27FC236}">
              <a16:creationId xmlns="" xmlns:a16="http://schemas.microsoft.com/office/drawing/2014/main" id="{00000000-0008-0000-0300-0000A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07" name="Text Box 932">
          <a:extLst>
            <a:ext uri="{FF2B5EF4-FFF2-40B4-BE49-F238E27FC236}">
              <a16:creationId xmlns="" xmlns:a16="http://schemas.microsoft.com/office/drawing/2014/main" id="{00000000-0008-0000-0300-0000A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08" name="Text Box 933">
          <a:extLst>
            <a:ext uri="{FF2B5EF4-FFF2-40B4-BE49-F238E27FC236}">
              <a16:creationId xmlns="" xmlns:a16="http://schemas.microsoft.com/office/drawing/2014/main" id="{00000000-0008-0000-0300-0000A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09" name="Text Box 934">
          <a:extLst>
            <a:ext uri="{FF2B5EF4-FFF2-40B4-BE49-F238E27FC236}">
              <a16:creationId xmlns="" xmlns:a16="http://schemas.microsoft.com/office/drawing/2014/main" id="{00000000-0008-0000-0300-0000A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10" name="Text Box 935">
          <a:extLst>
            <a:ext uri="{FF2B5EF4-FFF2-40B4-BE49-F238E27FC236}">
              <a16:creationId xmlns="" xmlns:a16="http://schemas.microsoft.com/office/drawing/2014/main" id="{00000000-0008-0000-0300-0000A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11" name="Text Box 936">
          <a:extLst>
            <a:ext uri="{FF2B5EF4-FFF2-40B4-BE49-F238E27FC236}">
              <a16:creationId xmlns="" xmlns:a16="http://schemas.microsoft.com/office/drawing/2014/main" id="{00000000-0008-0000-0300-0000A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12" name="Text Box 937">
          <a:extLst>
            <a:ext uri="{FF2B5EF4-FFF2-40B4-BE49-F238E27FC236}">
              <a16:creationId xmlns="" xmlns:a16="http://schemas.microsoft.com/office/drawing/2014/main" id="{00000000-0008-0000-0300-0000A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13" name="Text Box 938">
          <a:extLst>
            <a:ext uri="{FF2B5EF4-FFF2-40B4-BE49-F238E27FC236}">
              <a16:creationId xmlns="" xmlns:a16="http://schemas.microsoft.com/office/drawing/2014/main" id="{00000000-0008-0000-0300-0000A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14" name="Text Box 939">
          <a:extLst>
            <a:ext uri="{FF2B5EF4-FFF2-40B4-BE49-F238E27FC236}">
              <a16:creationId xmlns="" xmlns:a16="http://schemas.microsoft.com/office/drawing/2014/main" id="{00000000-0008-0000-0300-0000A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15" name="Text Box 940">
          <a:extLst>
            <a:ext uri="{FF2B5EF4-FFF2-40B4-BE49-F238E27FC236}">
              <a16:creationId xmlns="" xmlns:a16="http://schemas.microsoft.com/office/drawing/2014/main" id="{00000000-0008-0000-0300-0000A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16" name="Text Box 941">
          <a:extLst>
            <a:ext uri="{FF2B5EF4-FFF2-40B4-BE49-F238E27FC236}">
              <a16:creationId xmlns="" xmlns:a16="http://schemas.microsoft.com/office/drawing/2014/main" id="{00000000-0008-0000-0300-0000B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17" name="Text Box 942">
          <a:extLst>
            <a:ext uri="{FF2B5EF4-FFF2-40B4-BE49-F238E27FC236}">
              <a16:creationId xmlns="" xmlns:a16="http://schemas.microsoft.com/office/drawing/2014/main" id="{00000000-0008-0000-0300-0000B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18" name="Text Box 943">
          <a:extLst>
            <a:ext uri="{FF2B5EF4-FFF2-40B4-BE49-F238E27FC236}">
              <a16:creationId xmlns="" xmlns:a16="http://schemas.microsoft.com/office/drawing/2014/main" id="{00000000-0008-0000-0300-0000B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19" name="Text Box 944">
          <a:extLst>
            <a:ext uri="{FF2B5EF4-FFF2-40B4-BE49-F238E27FC236}">
              <a16:creationId xmlns="" xmlns:a16="http://schemas.microsoft.com/office/drawing/2014/main" id="{00000000-0008-0000-0300-0000B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20" name="Text Box 945">
          <a:extLst>
            <a:ext uri="{FF2B5EF4-FFF2-40B4-BE49-F238E27FC236}">
              <a16:creationId xmlns="" xmlns:a16="http://schemas.microsoft.com/office/drawing/2014/main" id="{00000000-0008-0000-0300-0000B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21" name="Text Box 946">
          <a:extLst>
            <a:ext uri="{FF2B5EF4-FFF2-40B4-BE49-F238E27FC236}">
              <a16:creationId xmlns="" xmlns:a16="http://schemas.microsoft.com/office/drawing/2014/main" id="{00000000-0008-0000-0300-0000B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22" name="Text Box 947">
          <a:extLst>
            <a:ext uri="{FF2B5EF4-FFF2-40B4-BE49-F238E27FC236}">
              <a16:creationId xmlns="" xmlns:a16="http://schemas.microsoft.com/office/drawing/2014/main" id="{00000000-0008-0000-0300-0000B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23" name="Text Box 948">
          <a:extLst>
            <a:ext uri="{FF2B5EF4-FFF2-40B4-BE49-F238E27FC236}">
              <a16:creationId xmlns="" xmlns:a16="http://schemas.microsoft.com/office/drawing/2014/main" id="{00000000-0008-0000-0300-0000B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24" name="Text Box 949">
          <a:extLst>
            <a:ext uri="{FF2B5EF4-FFF2-40B4-BE49-F238E27FC236}">
              <a16:creationId xmlns="" xmlns:a16="http://schemas.microsoft.com/office/drawing/2014/main" id="{00000000-0008-0000-0300-0000B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25" name="Text Box 950">
          <a:extLst>
            <a:ext uri="{FF2B5EF4-FFF2-40B4-BE49-F238E27FC236}">
              <a16:creationId xmlns="" xmlns:a16="http://schemas.microsoft.com/office/drawing/2014/main" id="{00000000-0008-0000-0300-0000B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26" name="Text Box 951">
          <a:extLst>
            <a:ext uri="{FF2B5EF4-FFF2-40B4-BE49-F238E27FC236}">
              <a16:creationId xmlns="" xmlns:a16="http://schemas.microsoft.com/office/drawing/2014/main" id="{00000000-0008-0000-0300-0000B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27" name="Text Box 952">
          <a:extLst>
            <a:ext uri="{FF2B5EF4-FFF2-40B4-BE49-F238E27FC236}">
              <a16:creationId xmlns="" xmlns:a16="http://schemas.microsoft.com/office/drawing/2014/main" id="{00000000-0008-0000-0300-0000B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28" name="Text Box 953">
          <a:extLst>
            <a:ext uri="{FF2B5EF4-FFF2-40B4-BE49-F238E27FC236}">
              <a16:creationId xmlns="" xmlns:a16="http://schemas.microsoft.com/office/drawing/2014/main" id="{00000000-0008-0000-0300-0000B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29" name="Text Box 954">
          <a:extLst>
            <a:ext uri="{FF2B5EF4-FFF2-40B4-BE49-F238E27FC236}">
              <a16:creationId xmlns="" xmlns:a16="http://schemas.microsoft.com/office/drawing/2014/main" id="{00000000-0008-0000-0300-0000B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30" name="Text Box 955">
          <a:extLst>
            <a:ext uri="{FF2B5EF4-FFF2-40B4-BE49-F238E27FC236}">
              <a16:creationId xmlns="" xmlns:a16="http://schemas.microsoft.com/office/drawing/2014/main" id="{00000000-0008-0000-0300-0000B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31" name="Text Box 956">
          <a:extLst>
            <a:ext uri="{FF2B5EF4-FFF2-40B4-BE49-F238E27FC236}">
              <a16:creationId xmlns="" xmlns:a16="http://schemas.microsoft.com/office/drawing/2014/main" id="{00000000-0008-0000-0300-0000B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32" name="Text Box 957">
          <a:extLst>
            <a:ext uri="{FF2B5EF4-FFF2-40B4-BE49-F238E27FC236}">
              <a16:creationId xmlns="" xmlns:a16="http://schemas.microsoft.com/office/drawing/2014/main" id="{00000000-0008-0000-0300-0000C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33" name="Text Box 958">
          <a:extLst>
            <a:ext uri="{FF2B5EF4-FFF2-40B4-BE49-F238E27FC236}">
              <a16:creationId xmlns="" xmlns:a16="http://schemas.microsoft.com/office/drawing/2014/main" id="{00000000-0008-0000-0300-0000C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34" name="Text Box 959">
          <a:extLst>
            <a:ext uri="{FF2B5EF4-FFF2-40B4-BE49-F238E27FC236}">
              <a16:creationId xmlns="" xmlns:a16="http://schemas.microsoft.com/office/drawing/2014/main" id="{00000000-0008-0000-0300-0000C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35" name="Text Box 960">
          <a:extLst>
            <a:ext uri="{FF2B5EF4-FFF2-40B4-BE49-F238E27FC236}">
              <a16:creationId xmlns="" xmlns:a16="http://schemas.microsoft.com/office/drawing/2014/main" id="{00000000-0008-0000-0300-0000C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36" name="Text Box 961">
          <a:extLst>
            <a:ext uri="{FF2B5EF4-FFF2-40B4-BE49-F238E27FC236}">
              <a16:creationId xmlns="" xmlns:a16="http://schemas.microsoft.com/office/drawing/2014/main" id="{00000000-0008-0000-0300-0000C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37" name="Text Box 962">
          <a:extLst>
            <a:ext uri="{FF2B5EF4-FFF2-40B4-BE49-F238E27FC236}">
              <a16:creationId xmlns="" xmlns:a16="http://schemas.microsoft.com/office/drawing/2014/main" id="{00000000-0008-0000-0300-0000C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38" name="Text Box 963">
          <a:extLst>
            <a:ext uri="{FF2B5EF4-FFF2-40B4-BE49-F238E27FC236}">
              <a16:creationId xmlns="" xmlns:a16="http://schemas.microsoft.com/office/drawing/2014/main" id="{00000000-0008-0000-0300-0000C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39" name="Text Box 964">
          <a:extLst>
            <a:ext uri="{FF2B5EF4-FFF2-40B4-BE49-F238E27FC236}">
              <a16:creationId xmlns="" xmlns:a16="http://schemas.microsoft.com/office/drawing/2014/main" id="{00000000-0008-0000-0300-0000C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40" name="Text Box 965">
          <a:extLst>
            <a:ext uri="{FF2B5EF4-FFF2-40B4-BE49-F238E27FC236}">
              <a16:creationId xmlns="" xmlns:a16="http://schemas.microsoft.com/office/drawing/2014/main" id="{00000000-0008-0000-0300-0000C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41" name="Text Box 966">
          <a:extLst>
            <a:ext uri="{FF2B5EF4-FFF2-40B4-BE49-F238E27FC236}">
              <a16:creationId xmlns="" xmlns:a16="http://schemas.microsoft.com/office/drawing/2014/main" id="{00000000-0008-0000-0300-0000C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42" name="Text Box 967">
          <a:extLst>
            <a:ext uri="{FF2B5EF4-FFF2-40B4-BE49-F238E27FC236}">
              <a16:creationId xmlns="" xmlns:a16="http://schemas.microsoft.com/office/drawing/2014/main" id="{00000000-0008-0000-0300-0000C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43" name="Text Box 968">
          <a:extLst>
            <a:ext uri="{FF2B5EF4-FFF2-40B4-BE49-F238E27FC236}">
              <a16:creationId xmlns="" xmlns:a16="http://schemas.microsoft.com/office/drawing/2014/main" id="{00000000-0008-0000-0300-0000C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44" name="Text Box 969">
          <a:extLst>
            <a:ext uri="{FF2B5EF4-FFF2-40B4-BE49-F238E27FC236}">
              <a16:creationId xmlns="" xmlns:a16="http://schemas.microsoft.com/office/drawing/2014/main" id="{00000000-0008-0000-0300-0000C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45" name="Text Box 970">
          <a:extLst>
            <a:ext uri="{FF2B5EF4-FFF2-40B4-BE49-F238E27FC236}">
              <a16:creationId xmlns="" xmlns:a16="http://schemas.microsoft.com/office/drawing/2014/main" id="{00000000-0008-0000-0300-0000C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46" name="Text Box 971">
          <a:extLst>
            <a:ext uri="{FF2B5EF4-FFF2-40B4-BE49-F238E27FC236}">
              <a16:creationId xmlns="" xmlns:a16="http://schemas.microsoft.com/office/drawing/2014/main" id="{00000000-0008-0000-0300-0000C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47" name="Text Box 972">
          <a:extLst>
            <a:ext uri="{FF2B5EF4-FFF2-40B4-BE49-F238E27FC236}">
              <a16:creationId xmlns="" xmlns:a16="http://schemas.microsoft.com/office/drawing/2014/main" id="{00000000-0008-0000-0300-0000C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48" name="Text Box 973">
          <a:extLst>
            <a:ext uri="{FF2B5EF4-FFF2-40B4-BE49-F238E27FC236}">
              <a16:creationId xmlns="" xmlns:a16="http://schemas.microsoft.com/office/drawing/2014/main" id="{00000000-0008-0000-0300-0000D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49" name="Text Box 974">
          <a:extLst>
            <a:ext uri="{FF2B5EF4-FFF2-40B4-BE49-F238E27FC236}">
              <a16:creationId xmlns="" xmlns:a16="http://schemas.microsoft.com/office/drawing/2014/main" id="{00000000-0008-0000-0300-0000D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50" name="Text Box 975">
          <a:extLst>
            <a:ext uri="{FF2B5EF4-FFF2-40B4-BE49-F238E27FC236}">
              <a16:creationId xmlns="" xmlns:a16="http://schemas.microsoft.com/office/drawing/2014/main" id="{00000000-0008-0000-0300-0000D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51" name="Text Box 976">
          <a:extLst>
            <a:ext uri="{FF2B5EF4-FFF2-40B4-BE49-F238E27FC236}">
              <a16:creationId xmlns="" xmlns:a16="http://schemas.microsoft.com/office/drawing/2014/main" id="{00000000-0008-0000-0300-0000D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52" name="Text Box 977">
          <a:extLst>
            <a:ext uri="{FF2B5EF4-FFF2-40B4-BE49-F238E27FC236}">
              <a16:creationId xmlns="" xmlns:a16="http://schemas.microsoft.com/office/drawing/2014/main" id="{00000000-0008-0000-0300-0000D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53" name="Text Box 978">
          <a:extLst>
            <a:ext uri="{FF2B5EF4-FFF2-40B4-BE49-F238E27FC236}">
              <a16:creationId xmlns="" xmlns:a16="http://schemas.microsoft.com/office/drawing/2014/main" id="{00000000-0008-0000-0300-0000D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54" name="Text Box 979">
          <a:extLst>
            <a:ext uri="{FF2B5EF4-FFF2-40B4-BE49-F238E27FC236}">
              <a16:creationId xmlns="" xmlns:a16="http://schemas.microsoft.com/office/drawing/2014/main" id="{00000000-0008-0000-0300-0000D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55" name="Text Box 980">
          <a:extLst>
            <a:ext uri="{FF2B5EF4-FFF2-40B4-BE49-F238E27FC236}">
              <a16:creationId xmlns="" xmlns:a16="http://schemas.microsoft.com/office/drawing/2014/main" id="{00000000-0008-0000-0300-0000D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56" name="Text Box 981">
          <a:extLst>
            <a:ext uri="{FF2B5EF4-FFF2-40B4-BE49-F238E27FC236}">
              <a16:creationId xmlns="" xmlns:a16="http://schemas.microsoft.com/office/drawing/2014/main" id="{00000000-0008-0000-0300-0000D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57" name="Text Box 982">
          <a:extLst>
            <a:ext uri="{FF2B5EF4-FFF2-40B4-BE49-F238E27FC236}">
              <a16:creationId xmlns="" xmlns:a16="http://schemas.microsoft.com/office/drawing/2014/main" id="{00000000-0008-0000-0300-0000D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58" name="Text Box 983">
          <a:extLst>
            <a:ext uri="{FF2B5EF4-FFF2-40B4-BE49-F238E27FC236}">
              <a16:creationId xmlns="" xmlns:a16="http://schemas.microsoft.com/office/drawing/2014/main" id="{00000000-0008-0000-0300-0000D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59" name="Text Box 984">
          <a:extLst>
            <a:ext uri="{FF2B5EF4-FFF2-40B4-BE49-F238E27FC236}">
              <a16:creationId xmlns="" xmlns:a16="http://schemas.microsoft.com/office/drawing/2014/main" id="{00000000-0008-0000-0300-0000D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60" name="Text Box 985">
          <a:extLst>
            <a:ext uri="{FF2B5EF4-FFF2-40B4-BE49-F238E27FC236}">
              <a16:creationId xmlns="" xmlns:a16="http://schemas.microsoft.com/office/drawing/2014/main" id="{00000000-0008-0000-0300-0000D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61" name="Text Box 986">
          <a:extLst>
            <a:ext uri="{FF2B5EF4-FFF2-40B4-BE49-F238E27FC236}">
              <a16:creationId xmlns="" xmlns:a16="http://schemas.microsoft.com/office/drawing/2014/main" id="{00000000-0008-0000-0300-0000D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62" name="Text Box 987">
          <a:extLst>
            <a:ext uri="{FF2B5EF4-FFF2-40B4-BE49-F238E27FC236}">
              <a16:creationId xmlns="" xmlns:a16="http://schemas.microsoft.com/office/drawing/2014/main" id="{00000000-0008-0000-0300-0000D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63" name="Text Box 988">
          <a:extLst>
            <a:ext uri="{FF2B5EF4-FFF2-40B4-BE49-F238E27FC236}">
              <a16:creationId xmlns="" xmlns:a16="http://schemas.microsoft.com/office/drawing/2014/main" id="{00000000-0008-0000-0300-0000D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64" name="Text Box 989">
          <a:extLst>
            <a:ext uri="{FF2B5EF4-FFF2-40B4-BE49-F238E27FC236}">
              <a16:creationId xmlns="" xmlns:a16="http://schemas.microsoft.com/office/drawing/2014/main" id="{00000000-0008-0000-0300-0000E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65" name="Text Box 990">
          <a:extLst>
            <a:ext uri="{FF2B5EF4-FFF2-40B4-BE49-F238E27FC236}">
              <a16:creationId xmlns="" xmlns:a16="http://schemas.microsoft.com/office/drawing/2014/main" id="{00000000-0008-0000-0300-0000E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66" name="Text Box 991">
          <a:extLst>
            <a:ext uri="{FF2B5EF4-FFF2-40B4-BE49-F238E27FC236}">
              <a16:creationId xmlns="" xmlns:a16="http://schemas.microsoft.com/office/drawing/2014/main" id="{00000000-0008-0000-0300-0000E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67" name="Text Box 992">
          <a:extLst>
            <a:ext uri="{FF2B5EF4-FFF2-40B4-BE49-F238E27FC236}">
              <a16:creationId xmlns="" xmlns:a16="http://schemas.microsoft.com/office/drawing/2014/main" id="{00000000-0008-0000-0300-0000E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68" name="Text Box 993">
          <a:extLst>
            <a:ext uri="{FF2B5EF4-FFF2-40B4-BE49-F238E27FC236}">
              <a16:creationId xmlns="" xmlns:a16="http://schemas.microsoft.com/office/drawing/2014/main" id="{00000000-0008-0000-0300-0000E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69" name="Text Box 994">
          <a:extLst>
            <a:ext uri="{FF2B5EF4-FFF2-40B4-BE49-F238E27FC236}">
              <a16:creationId xmlns="" xmlns:a16="http://schemas.microsoft.com/office/drawing/2014/main" id="{00000000-0008-0000-0300-0000E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70" name="Text Box 995">
          <a:extLst>
            <a:ext uri="{FF2B5EF4-FFF2-40B4-BE49-F238E27FC236}">
              <a16:creationId xmlns="" xmlns:a16="http://schemas.microsoft.com/office/drawing/2014/main" id="{00000000-0008-0000-0300-0000E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71" name="Text Box 996">
          <a:extLst>
            <a:ext uri="{FF2B5EF4-FFF2-40B4-BE49-F238E27FC236}">
              <a16:creationId xmlns="" xmlns:a16="http://schemas.microsoft.com/office/drawing/2014/main" id="{00000000-0008-0000-0300-0000E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72" name="Text Box 997">
          <a:extLst>
            <a:ext uri="{FF2B5EF4-FFF2-40B4-BE49-F238E27FC236}">
              <a16:creationId xmlns="" xmlns:a16="http://schemas.microsoft.com/office/drawing/2014/main" id="{00000000-0008-0000-0300-0000E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73" name="Text Box 998">
          <a:extLst>
            <a:ext uri="{FF2B5EF4-FFF2-40B4-BE49-F238E27FC236}">
              <a16:creationId xmlns="" xmlns:a16="http://schemas.microsoft.com/office/drawing/2014/main" id="{00000000-0008-0000-0300-0000E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74" name="Text Box 999">
          <a:extLst>
            <a:ext uri="{FF2B5EF4-FFF2-40B4-BE49-F238E27FC236}">
              <a16:creationId xmlns="" xmlns:a16="http://schemas.microsoft.com/office/drawing/2014/main" id="{00000000-0008-0000-0300-0000E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75" name="Text Box 1000">
          <a:extLst>
            <a:ext uri="{FF2B5EF4-FFF2-40B4-BE49-F238E27FC236}">
              <a16:creationId xmlns="" xmlns:a16="http://schemas.microsoft.com/office/drawing/2014/main" id="{00000000-0008-0000-0300-0000E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76" name="Text Box 1001">
          <a:extLst>
            <a:ext uri="{FF2B5EF4-FFF2-40B4-BE49-F238E27FC236}">
              <a16:creationId xmlns="" xmlns:a16="http://schemas.microsoft.com/office/drawing/2014/main" id="{00000000-0008-0000-0300-0000E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77" name="Text Box 1002">
          <a:extLst>
            <a:ext uri="{FF2B5EF4-FFF2-40B4-BE49-F238E27FC236}">
              <a16:creationId xmlns="" xmlns:a16="http://schemas.microsoft.com/office/drawing/2014/main" id="{00000000-0008-0000-0300-0000E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78" name="Text Box 1003">
          <a:extLst>
            <a:ext uri="{FF2B5EF4-FFF2-40B4-BE49-F238E27FC236}">
              <a16:creationId xmlns="" xmlns:a16="http://schemas.microsoft.com/office/drawing/2014/main" id="{00000000-0008-0000-0300-0000E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79" name="Text Box 1004">
          <a:extLst>
            <a:ext uri="{FF2B5EF4-FFF2-40B4-BE49-F238E27FC236}">
              <a16:creationId xmlns="" xmlns:a16="http://schemas.microsoft.com/office/drawing/2014/main" id="{00000000-0008-0000-0300-0000E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80" name="Text Box 1005">
          <a:extLst>
            <a:ext uri="{FF2B5EF4-FFF2-40B4-BE49-F238E27FC236}">
              <a16:creationId xmlns="" xmlns:a16="http://schemas.microsoft.com/office/drawing/2014/main" id="{00000000-0008-0000-0300-0000F0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81" name="Text Box 1006">
          <a:extLst>
            <a:ext uri="{FF2B5EF4-FFF2-40B4-BE49-F238E27FC236}">
              <a16:creationId xmlns="" xmlns:a16="http://schemas.microsoft.com/office/drawing/2014/main" id="{00000000-0008-0000-0300-0000F1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82" name="Text Box 1007">
          <a:extLst>
            <a:ext uri="{FF2B5EF4-FFF2-40B4-BE49-F238E27FC236}">
              <a16:creationId xmlns="" xmlns:a16="http://schemas.microsoft.com/office/drawing/2014/main" id="{00000000-0008-0000-0300-0000F2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83" name="Text Box 1008">
          <a:extLst>
            <a:ext uri="{FF2B5EF4-FFF2-40B4-BE49-F238E27FC236}">
              <a16:creationId xmlns="" xmlns:a16="http://schemas.microsoft.com/office/drawing/2014/main" id="{00000000-0008-0000-0300-0000F3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84" name="Text Box 1009">
          <a:extLst>
            <a:ext uri="{FF2B5EF4-FFF2-40B4-BE49-F238E27FC236}">
              <a16:creationId xmlns="" xmlns:a16="http://schemas.microsoft.com/office/drawing/2014/main" id="{00000000-0008-0000-0300-0000F4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85" name="Text Box 1010">
          <a:extLst>
            <a:ext uri="{FF2B5EF4-FFF2-40B4-BE49-F238E27FC236}">
              <a16:creationId xmlns="" xmlns:a16="http://schemas.microsoft.com/office/drawing/2014/main" id="{00000000-0008-0000-0300-0000F5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86" name="Text Box 1011">
          <a:extLst>
            <a:ext uri="{FF2B5EF4-FFF2-40B4-BE49-F238E27FC236}">
              <a16:creationId xmlns="" xmlns:a16="http://schemas.microsoft.com/office/drawing/2014/main" id="{00000000-0008-0000-0300-0000F6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87" name="Text Box 1012">
          <a:extLst>
            <a:ext uri="{FF2B5EF4-FFF2-40B4-BE49-F238E27FC236}">
              <a16:creationId xmlns="" xmlns:a16="http://schemas.microsoft.com/office/drawing/2014/main" id="{00000000-0008-0000-0300-0000F7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88" name="Text Box 1013">
          <a:extLst>
            <a:ext uri="{FF2B5EF4-FFF2-40B4-BE49-F238E27FC236}">
              <a16:creationId xmlns="" xmlns:a16="http://schemas.microsoft.com/office/drawing/2014/main" id="{00000000-0008-0000-0300-0000F8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89" name="Text Box 1014">
          <a:extLst>
            <a:ext uri="{FF2B5EF4-FFF2-40B4-BE49-F238E27FC236}">
              <a16:creationId xmlns="" xmlns:a16="http://schemas.microsoft.com/office/drawing/2014/main" id="{00000000-0008-0000-0300-0000F9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90" name="Text Box 1015">
          <a:extLst>
            <a:ext uri="{FF2B5EF4-FFF2-40B4-BE49-F238E27FC236}">
              <a16:creationId xmlns="" xmlns:a16="http://schemas.microsoft.com/office/drawing/2014/main" id="{00000000-0008-0000-0300-0000FA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91" name="Text Box 1016">
          <a:extLst>
            <a:ext uri="{FF2B5EF4-FFF2-40B4-BE49-F238E27FC236}">
              <a16:creationId xmlns="" xmlns:a16="http://schemas.microsoft.com/office/drawing/2014/main" id="{00000000-0008-0000-0300-0000FB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92" name="Text Box 1017">
          <a:extLst>
            <a:ext uri="{FF2B5EF4-FFF2-40B4-BE49-F238E27FC236}">
              <a16:creationId xmlns="" xmlns:a16="http://schemas.microsoft.com/office/drawing/2014/main" id="{00000000-0008-0000-0300-0000FC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93" name="Text Box 1018">
          <a:extLst>
            <a:ext uri="{FF2B5EF4-FFF2-40B4-BE49-F238E27FC236}">
              <a16:creationId xmlns="" xmlns:a16="http://schemas.microsoft.com/office/drawing/2014/main" id="{00000000-0008-0000-0300-0000FD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94" name="Text Box 1019">
          <a:extLst>
            <a:ext uri="{FF2B5EF4-FFF2-40B4-BE49-F238E27FC236}">
              <a16:creationId xmlns="" xmlns:a16="http://schemas.microsoft.com/office/drawing/2014/main" id="{00000000-0008-0000-0300-0000FE0F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95" name="Text Box 1020">
          <a:extLst>
            <a:ext uri="{FF2B5EF4-FFF2-40B4-BE49-F238E27FC236}">
              <a16:creationId xmlns="" xmlns:a16="http://schemas.microsoft.com/office/drawing/2014/main" id="{00000000-0008-0000-0300-0000FF0F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96" name="Text Box 1021">
          <a:extLst>
            <a:ext uri="{FF2B5EF4-FFF2-40B4-BE49-F238E27FC236}">
              <a16:creationId xmlns="" xmlns:a16="http://schemas.microsoft.com/office/drawing/2014/main" id="{00000000-0008-0000-0300-00000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97" name="Text Box 1022">
          <a:extLst>
            <a:ext uri="{FF2B5EF4-FFF2-40B4-BE49-F238E27FC236}">
              <a16:creationId xmlns=""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098" name="Text Box 1023">
          <a:extLst>
            <a:ext uri="{FF2B5EF4-FFF2-40B4-BE49-F238E27FC236}">
              <a16:creationId xmlns="" xmlns:a16="http://schemas.microsoft.com/office/drawing/2014/main" id="{00000000-0008-0000-0300-00000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099" name="Text Box 1024">
          <a:extLst>
            <a:ext uri="{FF2B5EF4-FFF2-40B4-BE49-F238E27FC236}">
              <a16:creationId xmlns="" xmlns:a16="http://schemas.microsoft.com/office/drawing/2014/main" id="{00000000-0008-0000-0300-00000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00" name="Text Box 1025">
          <a:extLst>
            <a:ext uri="{FF2B5EF4-FFF2-40B4-BE49-F238E27FC236}">
              <a16:creationId xmlns="" xmlns:a16="http://schemas.microsoft.com/office/drawing/2014/main" id="{00000000-0008-0000-0300-00000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01" name="Text Box 1026">
          <a:extLst>
            <a:ext uri="{FF2B5EF4-FFF2-40B4-BE49-F238E27FC236}">
              <a16:creationId xmlns="" xmlns:a16="http://schemas.microsoft.com/office/drawing/2014/main" id="{00000000-0008-0000-0300-00000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02" name="Text Box 1027">
          <a:extLst>
            <a:ext uri="{FF2B5EF4-FFF2-40B4-BE49-F238E27FC236}">
              <a16:creationId xmlns="" xmlns:a16="http://schemas.microsoft.com/office/drawing/2014/main" id="{00000000-0008-0000-0300-00000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03" name="Text Box 1028">
          <a:extLst>
            <a:ext uri="{FF2B5EF4-FFF2-40B4-BE49-F238E27FC236}">
              <a16:creationId xmlns="" xmlns:a16="http://schemas.microsoft.com/office/drawing/2014/main" id="{00000000-0008-0000-0300-00000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04" name="Text Box 1029">
          <a:extLst>
            <a:ext uri="{FF2B5EF4-FFF2-40B4-BE49-F238E27FC236}">
              <a16:creationId xmlns="" xmlns:a16="http://schemas.microsoft.com/office/drawing/2014/main" id="{00000000-0008-0000-0300-00000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05" name="Text Box 1030">
          <a:extLst>
            <a:ext uri="{FF2B5EF4-FFF2-40B4-BE49-F238E27FC236}">
              <a16:creationId xmlns="" xmlns:a16="http://schemas.microsoft.com/office/drawing/2014/main" id="{00000000-0008-0000-0300-00000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06" name="Text Box 1031">
          <a:extLst>
            <a:ext uri="{FF2B5EF4-FFF2-40B4-BE49-F238E27FC236}">
              <a16:creationId xmlns="" xmlns:a16="http://schemas.microsoft.com/office/drawing/2014/main" id="{00000000-0008-0000-0300-00000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07" name="Text Box 1032">
          <a:extLst>
            <a:ext uri="{FF2B5EF4-FFF2-40B4-BE49-F238E27FC236}">
              <a16:creationId xmlns="" xmlns:a16="http://schemas.microsoft.com/office/drawing/2014/main" id="{00000000-0008-0000-0300-00000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08" name="Text Box 1033">
          <a:extLst>
            <a:ext uri="{FF2B5EF4-FFF2-40B4-BE49-F238E27FC236}">
              <a16:creationId xmlns="" xmlns:a16="http://schemas.microsoft.com/office/drawing/2014/main" id="{00000000-0008-0000-0300-00000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09" name="Text Box 1034">
          <a:extLst>
            <a:ext uri="{FF2B5EF4-FFF2-40B4-BE49-F238E27FC236}">
              <a16:creationId xmlns="" xmlns:a16="http://schemas.microsoft.com/office/drawing/2014/main" id="{00000000-0008-0000-0300-00000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10" name="Text Box 1035">
          <a:extLst>
            <a:ext uri="{FF2B5EF4-FFF2-40B4-BE49-F238E27FC236}">
              <a16:creationId xmlns="" xmlns:a16="http://schemas.microsoft.com/office/drawing/2014/main" id="{00000000-0008-0000-0300-00000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11" name="Text Box 1036">
          <a:extLst>
            <a:ext uri="{FF2B5EF4-FFF2-40B4-BE49-F238E27FC236}">
              <a16:creationId xmlns="" xmlns:a16="http://schemas.microsoft.com/office/drawing/2014/main" id="{00000000-0008-0000-0300-00000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12" name="Text Box 1037">
          <a:extLst>
            <a:ext uri="{FF2B5EF4-FFF2-40B4-BE49-F238E27FC236}">
              <a16:creationId xmlns="" xmlns:a16="http://schemas.microsoft.com/office/drawing/2014/main" id="{00000000-0008-0000-0300-00001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13" name="Text Box 1038">
          <a:extLst>
            <a:ext uri="{FF2B5EF4-FFF2-40B4-BE49-F238E27FC236}">
              <a16:creationId xmlns="" xmlns:a16="http://schemas.microsoft.com/office/drawing/2014/main" id="{00000000-0008-0000-0300-00001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14" name="Text Box 1039">
          <a:extLst>
            <a:ext uri="{FF2B5EF4-FFF2-40B4-BE49-F238E27FC236}">
              <a16:creationId xmlns="" xmlns:a16="http://schemas.microsoft.com/office/drawing/2014/main" id="{00000000-0008-0000-0300-00001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15" name="Text Box 1040">
          <a:extLst>
            <a:ext uri="{FF2B5EF4-FFF2-40B4-BE49-F238E27FC236}">
              <a16:creationId xmlns="" xmlns:a16="http://schemas.microsoft.com/office/drawing/2014/main" id="{00000000-0008-0000-0300-00001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16" name="Text Box 1041">
          <a:extLst>
            <a:ext uri="{FF2B5EF4-FFF2-40B4-BE49-F238E27FC236}">
              <a16:creationId xmlns="" xmlns:a16="http://schemas.microsoft.com/office/drawing/2014/main" id="{00000000-0008-0000-0300-00001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17" name="Text Box 1042">
          <a:extLst>
            <a:ext uri="{FF2B5EF4-FFF2-40B4-BE49-F238E27FC236}">
              <a16:creationId xmlns="" xmlns:a16="http://schemas.microsoft.com/office/drawing/2014/main" id="{00000000-0008-0000-0300-00001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18" name="Text Box 1043">
          <a:extLst>
            <a:ext uri="{FF2B5EF4-FFF2-40B4-BE49-F238E27FC236}">
              <a16:creationId xmlns="" xmlns:a16="http://schemas.microsoft.com/office/drawing/2014/main" id="{00000000-0008-0000-0300-00001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19" name="Text Box 1044">
          <a:extLst>
            <a:ext uri="{FF2B5EF4-FFF2-40B4-BE49-F238E27FC236}">
              <a16:creationId xmlns="" xmlns:a16="http://schemas.microsoft.com/office/drawing/2014/main" id="{00000000-0008-0000-0300-00001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20" name="Text Box 1045">
          <a:extLst>
            <a:ext uri="{FF2B5EF4-FFF2-40B4-BE49-F238E27FC236}">
              <a16:creationId xmlns="" xmlns:a16="http://schemas.microsoft.com/office/drawing/2014/main" id="{00000000-0008-0000-0300-00001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21" name="Text Box 1046">
          <a:extLst>
            <a:ext uri="{FF2B5EF4-FFF2-40B4-BE49-F238E27FC236}">
              <a16:creationId xmlns="" xmlns:a16="http://schemas.microsoft.com/office/drawing/2014/main" id="{00000000-0008-0000-0300-00001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22" name="Text Box 1047">
          <a:extLst>
            <a:ext uri="{FF2B5EF4-FFF2-40B4-BE49-F238E27FC236}">
              <a16:creationId xmlns="" xmlns:a16="http://schemas.microsoft.com/office/drawing/2014/main" id="{00000000-0008-0000-0300-00001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23" name="Text Box 1048">
          <a:extLst>
            <a:ext uri="{FF2B5EF4-FFF2-40B4-BE49-F238E27FC236}">
              <a16:creationId xmlns="" xmlns:a16="http://schemas.microsoft.com/office/drawing/2014/main" id="{00000000-0008-0000-0300-00001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24" name="Text Box 1049">
          <a:extLst>
            <a:ext uri="{FF2B5EF4-FFF2-40B4-BE49-F238E27FC236}">
              <a16:creationId xmlns="" xmlns:a16="http://schemas.microsoft.com/office/drawing/2014/main" id="{00000000-0008-0000-0300-00001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25" name="Text Box 1050">
          <a:extLst>
            <a:ext uri="{FF2B5EF4-FFF2-40B4-BE49-F238E27FC236}">
              <a16:creationId xmlns="" xmlns:a16="http://schemas.microsoft.com/office/drawing/2014/main" id="{00000000-0008-0000-0300-00001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26" name="Text Box 1051">
          <a:extLst>
            <a:ext uri="{FF2B5EF4-FFF2-40B4-BE49-F238E27FC236}">
              <a16:creationId xmlns="" xmlns:a16="http://schemas.microsoft.com/office/drawing/2014/main" id="{00000000-0008-0000-0300-00001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27" name="Text Box 1052">
          <a:extLst>
            <a:ext uri="{FF2B5EF4-FFF2-40B4-BE49-F238E27FC236}">
              <a16:creationId xmlns="" xmlns:a16="http://schemas.microsoft.com/office/drawing/2014/main" id="{00000000-0008-0000-0300-00001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28" name="Text Box 1053">
          <a:extLst>
            <a:ext uri="{FF2B5EF4-FFF2-40B4-BE49-F238E27FC236}">
              <a16:creationId xmlns="" xmlns:a16="http://schemas.microsoft.com/office/drawing/2014/main" id="{00000000-0008-0000-0300-00002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29" name="Text Box 1054">
          <a:extLst>
            <a:ext uri="{FF2B5EF4-FFF2-40B4-BE49-F238E27FC236}">
              <a16:creationId xmlns="" xmlns:a16="http://schemas.microsoft.com/office/drawing/2014/main" id="{00000000-0008-0000-0300-00002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30" name="Text Box 1055">
          <a:extLst>
            <a:ext uri="{FF2B5EF4-FFF2-40B4-BE49-F238E27FC236}">
              <a16:creationId xmlns="" xmlns:a16="http://schemas.microsoft.com/office/drawing/2014/main" id="{00000000-0008-0000-0300-00002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31" name="Text Box 1056">
          <a:extLst>
            <a:ext uri="{FF2B5EF4-FFF2-40B4-BE49-F238E27FC236}">
              <a16:creationId xmlns="" xmlns:a16="http://schemas.microsoft.com/office/drawing/2014/main" id="{00000000-0008-0000-0300-00002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32" name="Text Box 1057">
          <a:extLst>
            <a:ext uri="{FF2B5EF4-FFF2-40B4-BE49-F238E27FC236}">
              <a16:creationId xmlns="" xmlns:a16="http://schemas.microsoft.com/office/drawing/2014/main" id="{00000000-0008-0000-0300-00002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33" name="Text Box 1058">
          <a:extLst>
            <a:ext uri="{FF2B5EF4-FFF2-40B4-BE49-F238E27FC236}">
              <a16:creationId xmlns="" xmlns:a16="http://schemas.microsoft.com/office/drawing/2014/main" id="{00000000-0008-0000-0300-00002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34" name="Text Box 1059">
          <a:extLst>
            <a:ext uri="{FF2B5EF4-FFF2-40B4-BE49-F238E27FC236}">
              <a16:creationId xmlns="" xmlns:a16="http://schemas.microsoft.com/office/drawing/2014/main" id="{00000000-0008-0000-0300-00002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35" name="Text Box 1060">
          <a:extLst>
            <a:ext uri="{FF2B5EF4-FFF2-40B4-BE49-F238E27FC236}">
              <a16:creationId xmlns="" xmlns:a16="http://schemas.microsoft.com/office/drawing/2014/main" id="{00000000-0008-0000-0300-00002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36" name="Text Box 1061">
          <a:extLst>
            <a:ext uri="{FF2B5EF4-FFF2-40B4-BE49-F238E27FC236}">
              <a16:creationId xmlns="" xmlns:a16="http://schemas.microsoft.com/office/drawing/2014/main" id="{00000000-0008-0000-0300-00002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37" name="Text Box 1062">
          <a:extLst>
            <a:ext uri="{FF2B5EF4-FFF2-40B4-BE49-F238E27FC236}">
              <a16:creationId xmlns="" xmlns:a16="http://schemas.microsoft.com/office/drawing/2014/main" id="{00000000-0008-0000-0300-00002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38" name="Text Box 1063">
          <a:extLst>
            <a:ext uri="{FF2B5EF4-FFF2-40B4-BE49-F238E27FC236}">
              <a16:creationId xmlns="" xmlns:a16="http://schemas.microsoft.com/office/drawing/2014/main" id="{00000000-0008-0000-0300-00002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39" name="Text Box 1064">
          <a:extLst>
            <a:ext uri="{FF2B5EF4-FFF2-40B4-BE49-F238E27FC236}">
              <a16:creationId xmlns="" xmlns:a16="http://schemas.microsoft.com/office/drawing/2014/main" id="{00000000-0008-0000-0300-00002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40" name="Text Box 1065">
          <a:extLst>
            <a:ext uri="{FF2B5EF4-FFF2-40B4-BE49-F238E27FC236}">
              <a16:creationId xmlns="" xmlns:a16="http://schemas.microsoft.com/office/drawing/2014/main" id="{00000000-0008-0000-0300-00002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41" name="Text Box 1066">
          <a:extLst>
            <a:ext uri="{FF2B5EF4-FFF2-40B4-BE49-F238E27FC236}">
              <a16:creationId xmlns="" xmlns:a16="http://schemas.microsoft.com/office/drawing/2014/main" id="{00000000-0008-0000-0300-00002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42" name="Text Box 1067">
          <a:extLst>
            <a:ext uri="{FF2B5EF4-FFF2-40B4-BE49-F238E27FC236}">
              <a16:creationId xmlns="" xmlns:a16="http://schemas.microsoft.com/office/drawing/2014/main" id="{00000000-0008-0000-0300-00002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43" name="Text Box 1068">
          <a:extLst>
            <a:ext uri="{FF2B5EF4-FFF2-40B4-BE49-F238E27FC236}">
              <a16:creationId xmlns="" xmlns:a16="http://schemas.microsoft.com/office/drawing/2014/main" id="{00000000-0008-0000-0300-00002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44" name="Text Box 1069">
          <a:extLst>
            <a:ext uri="{FF2B5EF4-FFF2-40B4-BE49-F238E27FC236}">
              <a16:creationId xmlns="" xmlns:a16="http://schemas.microsoft.com/office/drawing/2014/main" id="{00000000-0008-0000-0300-00003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45" name="Text Box 1070">
          <a:extLst>
            <a:ext uri="{FF2B5EF4-FFF2-40B4-BE49-F238E27FC236}">
              <a16:creationId xmlns="" xmlns:a16="http://schemas.microsoft.com/office/drawing/2014/main" id="{00000000-0008-0000-0300-00003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46" name="Text Box 1071">
          <a:extLst>
            <a:ext uri="{FF2B5EF4-FFF2-40B4-BE49-F238E27FC236}">
              <a16:creationId xmlns="" xmlns:a16="http://schemas.microsoft.com/office/drawing/2014/main" id="{00000000-0008-0000-0300-00003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47" name="Text Box 1072">
          <a:extLst>
            <a:ext uri="{FF2B5EF4-FFF2-40B4-BE49-F238E27FC236}">
              <a16:creationId xmlns="" xmlns:a16="http://schemas.microsoft.com/office/drawing/2014/main" id="{00000000-0008-0000-0300-00003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48" name="Text Box 1073">
          <a:extLst>
            <a:ext uri="{FF2B5EF4-FFF2-40B4-BE49-F238E27FC236}">
              <a16:creationId xmlns="" xmlns:a16="http://schemas.microsoft.com/office/drawing/2014/main" id="{00000000-0008-0000-0300-00003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49" name="Text Box 1074">
          <a:extLst>
            <a:ext uri="{FF2B5EF4-FFF2-40B4-BE49-F238E27FC236}">
              <a16:creationId xmlns="" xmlns:a16="http://schemas.microsoft.com/office/drawing/2014/main" id="{00000000-0008-0000-0300-00003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50" name="Text Box 1075">
          <a:extLst>
            <a:ext uri="{FF2B5EF4-FFF2-40B4-BE49-F238E27FC236}">
              <a16:creationId xmlns="" xmlns:a16="http://schemas.microsoft.com/office/drawing/2014/main" id="{00000000-0008-0000-0300-00003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51" name="Text Box 1076">
          <a:extLst>
            <a:ext uri="{FF2B5EF4-FFF2-40B4-BE49-F238E27FC236}">
              <a16:creationId xmlns="" xmlns:a16="http://schemas.microsoft.com/office/drawing/2014/main" id="{00000000-0008-0000-0300-00003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52" name="Text Box 1077">
          <a:extLst>
            <a:ext uri="{FF2B5EF4-FFF2-40B4-BE49-F238E27FC236}">
              <a16:creationId xmlns="" xmlns:a16="http://schemas.microsoft.com/office/drawing/2014/main" id="{00000000-0008-0000-0300-00003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53" name="Text Box 1078">
          <a:extLst>
            <a:ext uri="{FF2B5EF4-FFF2-40B4-BE49-F238E27FC236}">
              <a16:creationId xmlns="" xmlns:a16="http://schemas.microsoft.com/office/drawing/2014/main" id="{00000000-0008-0000-0300-00003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54" name="Text Box 1079">
          <a:extLst>
            <a:ext uri="{FF2B5EF4-FFF2-40B4-BE49-F238E27FC236}">
              <a16:creationId xmlns="" xmlns:a16="http://schemas.microsoft.com/office/drawing/2014/main" id="{00000000-0008-0000-0300-00003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55" name="Text Box 1080">
          <a:extLst>
            <a:ext uri="{FF2B5EF4-FFF2-40B4-BE49-F238E27FC236}">
              <a16:creationId xmlns="" xmlns:a16="http://schemas.microsoft.com/office/drawing/2014/main" id="{00000000-0008-0000-0300-00003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56" name="Text Box 1081">
          <a:extLst>
            <a:ext uri="{FF2B5EF4-FFF2-40B4-BE49-F238E27FC236}">
              <a16:creationId xmlns="" xmlns:a16="http://schemas.microsoft.com/office/drawing/2014/main" id="{00000000-0008-0000-0300-00003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57" name="Text Box 1082">
          <a:extLst>
            <a:ext uri="{FF2B5EF4-FFF2-40B4-BE49-F238E27FC236}">
              <a16:creationId xmlns="" xmlns:a16="http://schemas.microsoft.com/office/drawing/2014/main" id="{00000000-0008-0000-0300-00003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58" name="Text Box 1083">
          <a:extLst>
            <a:ext uri="{FF2B5EF4-FFF2-40B4-BE49-F238E27FC236}">
              <a16:creationId xmlns="" xmlns:a16="http://schemas.microsoft.com/office/drawing/2014/main" id="{00000000-0008-0000-0300-00003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59" name="Text Box 1084">
          <a:extLst>
            <a:ext uri="{FF2B5EF4-FFF2-40B4-BE49-F238E27FC236}">
              <a16:creationId xmlns="" xmlns:a16="http://schemas.microsoft.com/office/drawing/2014/main" id="{00000000-0008-0000-0300-00003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60" name="Text Box 1085">
          <a:extLst>
            <a:ext uri="{FF2B5EF4-FFF2-40B4-BE49-F238E27FC236}">
              <a16:creationId xmlns="" xmlns:a16="http://schemas.microsoft.com/office/drawing/2014/main" id="{00000000-0008-0000-0300-00004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61" name="Text Box 1086">
          <a:extLst>
            <a:ext uri="{FF2B5EF4-FFF2-40B4-BE49-F238E27FC236}">
              <a16:creationId xmlns="" xmlns:a16="http://schemas.microsoft.com/office/drawing/2014/main" id="{00000000-0008-0000-0300-00004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62" name="Text Box 1087">
          <a:extLst>
            <a:ext uri="{FF2B5EF4-FFF2-40B4-BE49-F238E27FC236}">
              <a16:creationId xmlns="" xmlns:a16="http://schemas.microsoft.com/office/drawing/2014/main" id="{00000000-0008-0000-0300-00004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63" name="Text Box 1088">
          <a:extLst>
            <a:ext uri="{FF2B5EF4-FFF2-40B4-BE49-F238E27FC236}">
              <a16:creationId xmlns="" xmlns:a16="http://schemas.microsoft.com/office/drawing/2014/main" id="{00000000-0008-0000-0300-00004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64" name="Text Box 1089">
          <a:extLst>
            <a:ext uri="{FF2B5EF4-FFF2-40B4-BE49-F238E27FC236}">
              <a16:creationId xmlns="" xmlns:a16="http://schemas.microsoft.com/office/drawing/2014/main" id="{00000000-0008-0000-0300-00004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65" name="Text Box 1090">
          <a:extLst>
            <a:ext uri="{FF2B5EF4-FFF2-40B4-BE49-F238E27FC236}">
              <a16:creationId xmlns="" xmlns:a16="http://schemas.microsoft.com/office/drawing/2014/main" id="{00000000-0008-0000-0300-00004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66" name="Text Box 1091">
          <a:extLst>
            <a:ext uri="{FF2B5EF4-FFF2-40B4-BE49-F238E27FC236}">
              <a16:creationId xmlns="" xmlns:a16="http://schemas.microsoft.com/office/drawing/2014/main" id="{00000000-0008-0000-0300-00004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67" name="Text Box 1092">
          <a:extLst>
            <a:ext uri="{FF2B5EF4-FFF2-40B4-BE49-F238E27FC236}">
              <a16:creationId xmlns="" xmlns:a16="http://schemas.microsoft.com/office/drawing/2014/main" id="{00000000-0008-0000-0300-00004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68" name="Text Box 1093">
          <a:extLst>
            <a:ext uri="{FF2B5EF4-FFF2-40B4-BE49-F238E27FC236}">
              <a16:creationId xmlns="" xmlns:a16="http://schemas.microsoft.com/office/drawing/2014/main" id="{00000000-0008-0000-0300-00004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69" name="Text Box 1094">
          <a:extLst>
            <a:ext uri="{FF2B5EF4-FFF2-40B4-BE49-F238E27FC236}">
              <a16:creationId xmlns="" xmlns:a16="http://schemas.microsoft.com/office/drawing/2014/main" id="{00000000-0008-0000-0300-00004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70" name="Text Box 1095">
          <a:extLst>
            <a:ext uri="{FF2B5EF4-FFF2-40B4-BE49-F238E27FC236}">
              <a16:creationId xmlns="" xmlns:a16="http://schemas.microsoft.com/office/drawing/2014/main" id="{00000000-0008-0000-0300-00004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71" name="Text Box 1096">
          <a:extLst>
            <a:ext uri="{FF2B5EF4-FFF2-40B4-BE49-F238E27FC236}">
              <a16:creationId xmlns="" xmlns:a16="http://schemas.microsoft.com/office/drawing/2014/main" id="{00000000-0008-0000-0300-00004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72" name="Text Box 1097">
          <a:extLst>
            <a:ext uri="{FF2B5EF4-FFF2-40B4-BE49-F238E27FC236}">
              <a16:creationId xmlns="" xmlns:a16="http://schemas.microsoft.com/office/drawing/2014/main" id="{00000000-0008-0000-0300-00004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73" name="Text Box 1098">
          <a:extLst>
            <a:ext uri="{FF2B5EF4-FFF2-40B4-BE49-F238E27FC236}">
              <a16:creationId xmlns="" xmlns:a16="http://schemas.microsoft.com/office/drawing/2014/main" id="{00000000-0008-0000-0300-00004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74" name="Text Box 1099">
          <a:extLst>
            <a:ext uri="{FF2B5EF4-FFF2-40B4-BE49-F238E27FC236}">
              <a16:creationId xmlns="" xmlns:a16="http://schemas.microsoft.com/office/drawing/2014/main" id="{00000000-0008-0000-0300-00004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75" name="Text Box 1100">
          <a:extLst>
            <a:ext uri="{FF2B5EF4-FFF2-40B4-BE49-F238E27FC236}">
              <a16:creationId xmlns="" xmlns:a16="http://schemas.microsoft.com/office/drawing/2014/main" id="{00000000-0008-0000-0300-00004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76" name="Text Box 1101">
          <a:extLst>
            <a:ext uri="{FF2B5EF4-FFF2-40B4-BE49-F238E27FC236}">
              <a16:creationId xmlns="" xmlns:a16="http://schemas.microsoft.com/office/drawing/2014/main" id="{00000000-0008-0000-0300-00005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77" name="Text Box 1102">
          <a:extLst>
            <a:ext uri="{FF2B5EF4-FFF2-40B4-BE49-F238E27FC236}">
              <a16:creationId xmlns="" xmlns:a16="http://schemas.microsoft.com/office/drawing/2014/main" id="{00000000-0008-0000-0300-00005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78" name="Text Box 1103">
          <a:extLst>
            <a:ext uri="{FF2B5EF4-FFF2-40B4-BE49-F238E27FC236}">
              <a16:creationId xmlns="" xmlns:a16="http://schemas.microsoft.com/office/drawing/2014/main" id="{00000000-0008-0000-0300-00005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79" name="Text Box 1104">
          <a:extLst>
            <a:ext uri="{FF2B5EF4-FFF2-40B4-BE49-F238E27FC236}">
              <a16:creationId xmlns="" xmlns:a16="http://schemas.microsoft.com/office/drawing/2014/main" id="{00000000-0008-0000-0300-00005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80" name="Text Box 1105">
          <a:extLst>
            <a:ext uri="{FF2B5EF4-FFF2-40B4-BE49-F238E27FC236}">
              <a16:creationId xmlns="" xmlns:a16="http://schemas.microsoft.com/office/drawing/2014/main" id="{00000000-0008-0000-0300-00005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81" name="Text Box 1106">
          <a:extLst>
            <a:ext uri="{FF2B5EF4-FFF2-40B4-BE49-F238E27FC236}">
              <a16:creationId xmlns="" xmlns:a16="http://schemas.microsoft.com/office/drawing/2014/main" id="{00000000-0008-0000-0300-00005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82" name="Text Box 1107">
          <a:extLst>
            <a:ext uri="{FF2B5EF4-FFF2-40B4-BE49-F238E27FC236}">
              <a16:creationId xmlns="" xmlns:a16="http://schemas.microsoft.com/office/drawing/2014/main" id="{00000000-0008-0000-0300-00005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83" name="Text Box 1108">
          <a:extLst>
            <a:ext uri="{FF2B5EF4-FFF2-40B4-BE49-F238E27FC236}">
              <a16:creationId xmlns="" xmlns:a16="http://schemas.microsoft.com/office/drawing/2014/main" id="{00000000-0008-0000-0300-00005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84" name="Text Box 1109">
          <a:extLst>
            <a:ext uri="{FF2B5EF4-FFF2-40B4-BE49-F238E27FC236}">
              <a16:creationId xmlns="" xmlns:a16="http://schemas.microsoft.com/office/drawing/2014/main" id="{00000000-0008-0000-0300-00005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85" name="Text Box 1110">
          <a:extLst>
            <a:ext uri="{FF2B5EF4-FFF2-40B4-BE49-F238E27FC236}">
              <a16:creationId xmlns="" xmlns:a16="http://schemas.microsoft.com/office/drawing/2014/main" id="{00000000-0008-0000-0300-00005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86" name="Text Box 1111">
          <a:extLst>
            <a:ext uri="{FF2B5EF4-FFF2-40B4-BE49-F238E27FC236}">
              <a16:creationId xmlns="" xmlns:a16="http://schemas.microsoft.com/office/drawing/2014/main" id="{00000000-0008-0000-0300-00005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87" name="Text Box 1112">
          <a:extLst>
            <a:ext uri="{FF2B5EF4-FFF2-40B4-BE49-F238E27FC236}">
              <a16:creationId xmlns="" xmlns:a16="http://schemas.microsoft.com/office/drawing/2014/main" id="{00000000-0008-0000-0300-00005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88" name="Text Box 1113">
          <a:extLst>
            <a:ext uri="{FF2B5EF4-FFF2-40B4-BE49-F238E27FC236}">
              <a16:creationId xmlns="" xmlns:a16="http://schemas.microsoft.com/office/drawing/2014/main" id="{00000000-0008-0000-0300-00005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89" name="Text Box 1114">
          <a:extLst>
            <a:ext uri="{FF2B5EF4-FFF2-40B4-BE49-F238E27FC236}">
              <a16:creationId xmlns="" xmlns:a16="http://schemas.microsoft.com/office/drawing/2014/main" id="{00000000-0008-0000-0300-00005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90" name="Text Box 1115">
          <a:extLst>
            <a:ext uri="{FF2B5EF4-FFF2-40B4-BE49-F238E27FC236}">
              <a16:creationId xmlns="" xmlns:a16="http://schemas.microsoft.com/office/drawing/2014/main" id="{00000000-0008-0000-0300-00005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91" name="Text Box 1116">
          <a:extLst>
            <a:ext uri="{FF2B5EF4-FFF2-40B4-BE49-F238E27FC236}">
              <a16:creationId xmlns="" xmlns:a16="http://schemas.microsoft.com/office/drawing/2014/main" id="{00000000-0008-0000-0300-00005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92" name="Text Box 1117">
          <a:extLst>
            <a:ext uri="{FF2B5EF4-FFF2-40B4-BE49-F238E27FC236}">
              <a16:creationId xmlns="" xmlns:a16="http://schemas.microsoft.com/office/drawing/2014/main" id="{00000000-0008-0000-0300-00006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93" name="Text Box 1118">
          <a:extLst>
            <a:ext uri="{FF2B5EF4-FFF2-40B4-BE49-F238E27FC236}">
              <a16:creationId xmlns="" xmlns:a16="http://schemas.microsoft.com/office/drawing/2014/main" id="{00000000-0008-0000-0300-00006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94" name="Text Box 1119">
          <a:extLst>
            <a:ext uri="{FF2B5EF4-FFF2-40B4-BE49-F238E27FC236}">
              <a16:creationId xmlns="" xmlns:a16="http://schemas.microsoft.com/office/drawing/2014/main" id="{00000000-0008-0000-0300-00006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95" name="Text Box 1120">
          <a:extLst>
            <a:ext uri="{FF2B5EF4-FFF2-40B4-BE49-F238E27FC236}">
              <a16:creationId xmlns="" xmlns:a16="http://schemas.microsoft.com/office/drawing/2014/main" id="{00000000-0008-0000-0300-00006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96" name="Text Box 1121">
          <a:extLst>
            <a:ext uri="{FF2B5EF4-FFF2-40B4-BE49-F238E27FC236}">
              <a16:creationId xmlns="" xmlns:a16="http://schemas.microsoft.com/office/drawing/2014/main" id="{00000000-0008-0000-0300-00006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97" name="Text Box 1122">
          <a:extLst>
            <a:ext uri="{FF2B5EF4-FFF2-40B4-BE49-F238E27FC236}">
              <a16:creationId xmlns="" xmlns:a16="http://schemas.microsoft.com/office/drawing/2014/main" id="{00000000-0008-0000-0300-00006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198" name="Text Box 1123">
          <a:extLst>
            <a:ext uri="{FF2B5EF4-FFF2-40B4-BE49-F238E27FC236}">
              <a16:creationId xmlns="" xmlns:a16="http://schemas.microsoft.com/office/drawing/2014/main" id="{00000000-0008-0000-0300-00006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199" name="Text Box 1124">
          <a:extLst>
            <a:ext uri="{FF2B5EF4-FFF2-40B4-BE49-F238E27FC236}">
              <a16:creationId xmlns="" xmlns:a16="http://schemas.microsoft.com/office/drawing/2014/main" id="{00000000-0008-0000-0300-00006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00" name="Text Box 1125">
          <a:extLst>
            <a:ext uri="{FF2B5EF4-FFF2-40B4-BE49-F238E27FC236}">
              <a16:creationId xmlns="" xmlns:a16="http://schemas.microsoft.com/office/drawing/2014/main" id="{00000000-0008-0000-0300-00006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01" name="Text Box 1126">
          <a:extLst>
            <a:ext uri="{FF2B5EF4-FFF2-40B4-BE49-F238E27FC236}">
              <a16:creationId xmlns="" xmlns:a16="http://schemas.microsoft.com/office/drawing/2014/main" id="{00000000-0008-0000-0300-00006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02" name="Text Box 1127">
          <a:extLst>
            <a:ext uri="{FF2B5EF4-FFF2-40B4-BE49-F238E27FC236}">
              <a16:creationId xmlns="" xmlns:a16="http://schemas.microsoft.com/office/drawing/2014/main" id="{00000000-0008-0000-0300-00006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03" name="Text Box 1128">
          <a:extLst>
            <a:ext uri="{FF2B5EF4-FFF2-40B4-BE49-F238E27FC236}">
              <a16:creationId xmlns="" xmlns:a16="http://schemas.microsoft.com/office/drawing/2014/main" id="{00000000-0008-0000-0300-00006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04" name="Text Box 1129">
          <a:extLst>
            <a:ext uri="{FF2B5EF4-FFF2-40B4-BE49-F238E27FC236}">
              <a16:creationId xmlns="" xmlns:a16="http://schemas.microsoft.com/office/drawing/2014/main" id="{00000000-0008-0000-0300-00006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05" name="Text Box 1130">
          <a:extLst>
            <a:ext uri="{FF2B5EF4-FFF2-40B4-BE49-F238E27FC236}">
              <a16:creationId xmlns="" xmlns:a16="http://schemas.microsoft.com/office/drawing/2014/main" id="{00000000-0008-0000-0300-00006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06" name="Text Box 1131">
          <a:extLst>
            <a:ext uri="{FF2B5EF4-FFF2-40B4-BE49-F238E27FC236}">
              <a16:creationId xmlns="" xmlns:a16="http://schemas.microsoft.com/office/drawing/2014/main" id="{00000000-0008-0000-0300-00006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07" name="Text Box 1132">
          <a:extLst>
            <a:ext uri="{FF2B5EF4-FFF2-40B4-BE49-F238E27FC236}">
              <a16:creationId xmlns="" xmlns:a16="http://schemas.microsoft.com/office/drawing/2014/main" id="{00000000-0008-0000-0300-00006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08" name="Text Box 1133">
          <a:extLst>
            <a:ext uri="{FF2B5EF4-FFF2-40B4-BE49-F238E27FC236}">
              <a16:creationId xmlns="" xmlns:a16="http://schemas.microsoft.com/office/drawing/2014/main" id="{00000000-0008-0000-0300-00007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09" name="Text Box 1134">
          <a:extLst>
            <a:ext uri="{FF2B5EF4-FFF2-40B4-BE49-F238E27FC236}">
              <a16:creationId xmlns="" xmlns:a16="http://schemas.microsoft.com/office/drawing/2014/main" id="{00000000-0008-0000-0300-00007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10" name="Text Box 1135">
          <a:extLst>
            <a:ext uri="{FF2B5EF4-FFF2-40B4-BE49-F238E27FC236}">
              <a16:creationId xmlns="" xmlns:a16="http://schemas.microsoft.com/office/drawing/2014/main" id="{00000000-0008-0000-0300-00007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11" name="Text Box 1136">
          <a:extLst>
            <a:ext uri="{FF2B5EF4-FFF2-40B4-BE49-F238E27FC236}">
              <a16:creationId xmlns="" xmlns:a16="http://schemas.microsoft.com/office/drawing/2014/main" id="{00000000-0008-0000-0300-00007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12" name="Text Box 1137">
          <a:extLst>
            <a:ext uri="{FF2B5EF4-FFF2-40B4-BE49-F238E27FC236}">
              <a16:creationId xmlns="" xmlns:a16="http://schemas.microsoft.com/office/drawing/2014/main" id="{00000000-0008-0000-0300-00007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13" name="Text Box 1138">
          <a:extLst>
            <a:ext uri="{FF2B5EF4-FFF2-40B4-BE49-F238E27FC236}">
              <a16:creationId xmlns="" xmlns:a16="http://schemas.microsoft.com/office/drawing/2014/main" id="{00000000-0008-0000-0300-00007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14" name="Text Box 1139">
          <a:extLst>
            <a:ext uri="{FF2B5EF4-FFF2-40B4-BE49-F238E27FC236}">
              <a16:creationId xmlns="" xmlns:a16="http://schemas.microsoft.com/office/drawing/2014/main" id="{00000000-0008-0000-0300-00007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15" name="Text Box 1140">
          <a:extLst>
            <a:ext uri="{FF2B5EF4-FFF2-40B4-BE49-F238E27FC236}">
              <a16:creationId xmlns="" xmlns:a16="http://schemas.microsoft.com/office/drawing/2014/main" id="{00000000-0008-0000-0300-00007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16" name="Text Box 1141">
          <a:extLst>
            <a:ext uri="{FF2B5EF4-FFF2-40B4-BE49-F238E27FC236}">
              <a16:creationId xmlns="" xmlns:a16="http://schemas.microsoft.com/office/drawing/2014/main" id="{00000000-0008-0000-0300-00007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17" name="Text Box 1142">
          <a:extLst>
            <a:ext uri="{FF2B5EF4-FFF2-40B4-BE49-F238E27FC236}">
              <a16:creationId xmlns="" xmlns:a16="http://schemas.microsoft.com/office/drawing/2014/main" id="{00000000-0008-0000-0300-00007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18" name="Text Box 1143">
          <a:extLst>
            <a:ext uri="{FF2B5EF4-FFF2-40B4-BE49-F238E27FC236}">
              <a16:creationId xmlns="" xmlns:a16="http://schemas.microsoft.com/office/drawing/2014/main" id="{00000000-0008-0000-0300-00007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19" name="Text Box 1144">
          <a:extLst>
            <a:ext uri="{FF2B5EF4-FFF2-40B4-BE49-F238E27FC236}">
              <a16:creationId xmlns="" xmlns:a16="http://schemas.microsoft.com/office/drawing/2014/main" id="{00000000-0008-0000-0300-00007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20" name="Text Box 1145">
          <a:extLst>
            <a:ext uri="{FF2B5EF4-FFF2-40B4-BE49-F238E27FC236}">
              <a16:creationId xmlns="" xmlns:a16="http://schemas.microsoft.com/office/drawing/2014/main" id="{00000000-0008-0000-0300-00007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21" name="Text Box 1146">
          <a:extLst>
            <a:ext uri="{FF2B5EF4-FFF2-40B4-BE49-F238E27FC236}">
              <a16:creationId xmlns="" xmlns:a16="http://schemas.microsoft.com/office/drawing/2014/main" id="{00000000-0008-0000-0300-00007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22" name="Text Box 1147">
          <a:extLst>
            <a:ext uri="{FF2B5EF4-FFF2-40B4-BE49-F238E27FC236}">
              <a16:creationId xmlns="" xmlns:a16="http://schemas.microsoft.com/office/drawing/2014/main" id="{00000000-0008-0000-0300-00007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23" name="Text Box 1148">
          <a:extLst>
            <a:ext uri="{FF2B5EF4-FFF2-40B4-BE49-F238E27FC236}">
              <a16:creationId xmlns="" xmlns:a16="http://schemas.microsoft.com/office/drawing/2014/main" id="{00000000-0008-0000-0300-00007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24" name="Text Box 1149">
          <a:extLst>
            <a:ext uri="{FF2B5EF4-FFF2-40B4-BE49-F238E27FC236}">
              <a16:creationId xmlns="" xmlns:a16="http://schemas.microsoft.com/office/drawing/2014/main" id="{00000000-0008-0000-0300-00008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25" name="Text Box 1150">
          <a:extLst>
            <a:ext uri="{FF2B5EF4-FFF2-40B4-BE49-F238E27FC236}">
              <a16:creationId xmlns="" xmlns:a16="http://schemas.microsoft.com/office/drawing/2014/main" id="{00000000-0008-0000-0300-00008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26" name="Text Box 1151">
          <a:extLst>
            <a:ext uri="{FF2B5EF4-FFF2-40B4-BE49-F238E27FC236}">
              <a16:creationId xmlns="" xmlns:a16="http://schemas.microsoft.com/office/drawing/2014/main" id="{00000000-0008-0000-0300-00008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27" name="Text Box 1152">
          <a:extLst>
            <a:ext uri="{FF2B5EF4-FFF2-40B4-BE49-F238E27FC236}">
              <a16:creationId xmlns="" xmlns:a16="http://schemas.microsoft.com/office/drawing/2014/main" id="{00000000-0008-0000-0300-00008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28" name="Text Box 1153">
          <a:extLst>
            <a:ext uri="{FF2B5EF4-FFF2-40B4-BE49-F238E27FC236}">
              <a16:creationId xmlns="" xmlns:a16="http://schemas.microsoft.com/office/drawing/2014/main" id="{00000000-0008-0000-0300-00008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29" name="Text Box 1154">
          <a:extLst>
            <a:ext uri="{FF2B5EF4-FFF2-40B4-BE49-F238E27FC236}">
              <a16:creationId xmlns="" xmlns:a16="http://schemas.microsoft.com/office/drawing/2014/main" id="{00000000-0008-0000-0300-00008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30" name="Text Box 1155">
          <a:extLst>
            <a:ext uri="{FF2B5EF4-FFF2-40B4-BE49-F238E27FC236}">
              <a16:creationId xmlns="" xmlns:a16="http://schemas.microsoft.com/office/drawing/2014/main" id="{00000000-0008-0000-0300-00008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31" name="Text Box 1156">
          <a:extLst>
            <a:ext uri="{FF2B5EF4-FFF2-40B4-BE49-F238E27FC236}">
              <a16:creationId xmlns="" xmlns:a16="http://schemas.microsoft.com/office/drawing/2014/main" id="{00000000-0008-0000-0300-00008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32" name="Text Box 1157">
          <a:extLst>
            <a:ext uri="{FF2B5EF4-FFF2-40B4-BE49-F238E27FC236}">
              <a16:creationId xmlns="" xmlns:a16="http://schemas.microsoft.com/office/drawing/2014/main" id="{00000000-0008-0000-0300-00008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33" name="Text Box 1158">
          <a:extLst>
            <a:ext uri="{FF2B5EF4-FFF2-40B4-BE49-F238E27FC236}">
              <a16:creationId xmlns="" xmlns:a16="http://schemas.microsoft.com/office/drawing/2014/main" id="{00000000-0008-0000-0300-00008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34" name="Text Box 1159">
          <a:extLst>
            <a:ext uri="{FF2B5EF4-FFF2-40B4-BE49-F238E27FC236}">
              <a16:creationId xmlns="" xmlns:a16="http://schemas.microsoft.com/office/drawing/2014/main" id="{00000000-0008-0000-0300-00008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35" name="Text Box 1160">
          <a:extLst>
            <a:ext uri="{FF2B5EF4-FFF2-40B4-BE49-F238E27FC236}">
              <a16:creationId xmlns="" xmlns:a16="http://schemas.microsoft.com/office/drawing/2014/main" id="{00000000-0008-0000-0300-00008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36" name="Text Box 1161">
          <a:extLst>
            <a:ext uri="{FF2B5EF4-FFF2-40B4-BE49-F238E27FC236}">
              <a16:creationId xmlns="" xmlns:a16="http://schemas.microsoft.com/office/drawing/2014/main" id="{00000000-0008-0000-0300-00008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37" name="Text Box 1162">
          <a:extLst>
            <a:ext uri="{FF2B5EF4-FFF2-40B4-BE49-F238E27FC236}">
              <a16:creationId xmlns="" xmlns:a16="http://schemas.microsoft.com/office/drawing/2014/main" id="{00000000-0008-0000-0300-00008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38" name="Text Box 1163">
          <a:extLst>
            <a:ext uri="{FF2B5EF4-FFF2-40B4-BE49-F238E27FC236}">
              <a16:creationId xmlns="" xmlns:a16="http://schemas.microsoft.com/office/drawing/2014/main" id="{00000000-0008-0000-0300-00008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39" name="Text Box 1164">
          <a:extLst>
            <a:ext uri="{FF2B5EF4-FFF2-40B4-BE49-F238E27FC236}">
              <a16:creationId xmlns="" xmlns:a16="http://schemas.microsoft.com/office/drawing/2014/main" id="{00000000-0008-0000-0300-00008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40" name="Text Box 1165">
          <a:extLst>
            <a:ext uri="{FF2B5EF4-FFF2-40B4-BE49-F238E27FC236}">
              <a16:creationId xmlns="" xmlns:a16="http://schemas.microsoft.com/office/drawing/2014/main" id="{00000000-0008-0000-0300-00009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41" name="Text Box 1166">
          <a:extLst>
            <a:ext uri="{FF2B5EF4-FFF2-40B4-BE49-F238E27FC236}">
              <a16:creationId xmlns="" xmlns:a16="http://schemas.microsoft.com/office/drawing/2014/main" id="{00000000-0008-0000-0300-00009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42" name="Text Box 1167">
          <a:extLst>
            <a:ext uri="{FF2B5EF4-FFF2-40B4-BE49-F238E27FC236}">
              <a16:creationId xmlns="" xmlns:a16="http://schemas.microsoft.com/office/drawing/2014/main" id="{00000000-0008-0000-0300-00009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43" name="Text Box 1168">
          <a:extLst>
            <a:ext uri="{FF2B5EF4-FFF2-40B4-BE49-F238E27FC236}">
              <a16:creationId xmlns="" xmlns:a16="http://schemas.microsoft.com/office/drawing/2014/main" id="{00000000-0008-0000-0300-00009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44" name="Text Box 1169">
          <a:extLst>
            <a:ext uri="{FF2B5EF4-FFF2-40B4-BE49-F238E27FC236}">
              <a16:creationId xmlns="" xmlns:a16="http://schemas.microsoft.com/office/drawing/2014/main" id="{00000000-0008-0000-0300-00009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45" name="Text Box 1170">
          <a:extLst>
            <a:ext uri="{FF2B5EF4-FFF2-40B4-BE49-F238E27FC236}">
              <a16:creationId xmlns="" xmlns:a16="http://schemas.microsoft.com/office/drawing/2014/main" id="{00000000-0008-0000-0300-00009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46" name="Text Box 1171">
          <a:extLst>
            <a:ext uri="{FF2B5EF4-FFF2-40B4-BE49-F238E27FC236}">
              <a16:creationId xmlns="" xmlns:a16="http://schemas.microsoft.com/office/drawing/2014/main" id="{00000000-0008-0000-0300-00009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47" name="Text Box 1172">
          <a:extLst>
            <a:ext uri="{FF2B5EF4-FFF2-40B4-BE49-F238E27FC236}">
              <a16:creationId xmlns="" xmlns:a16="http://schemas.microsoft.com/office/drawing/2014/main" id="{00000000-0008-0000-0300-00009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48" name="Text Box 1173">
          <a:extLst>
            <a:ext uri="{FF2B5EF4-FFF2-40B4-BE49-F238E27FC236}">
              <a16:creationId xmlns="" xmlns:a16="http://schemas.microsoft.com/office/drawing/2014/main" id="{00000000-0008-0000-0300-00009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49" name="Text Box 1174">
          <a:extLst>
            <a:ext uri="{FF2B5EF4-FFF2-40B4-BE49-F238E27FC236}">
              <a16:creationId xmlns="" xmlns:a16="http://schemas.microsoft.com/office/drawing/2014/main" id="{00000000-0008-0000-0300-00009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50" name="Text Box 1175">
          <a:extLst>
            <a:ext uri="{FF2B5EF4-FFF2-40B4-BE49-F238E27FC236}">
              <a16:creationId xmlns="" xmlns:a16="http://schemas.microsoft.com/office/drawing/2014/main" id="{00000000-0008-0000-0300-00009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51" name="Text Box 1176">
          <a:extLst>
            <a:ext uri="{FF2B5EF4-FFF2-40B4-BE49-F238E27FC236}">
              <a16:creationId xmlns="" xmlns:a16="http://schemas.microsoft.com/office/drawing/2014/main" id="{00000000-0008-0000-0300-00009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52" name="Text Box 1177">
          <a:extLst>
            <a:ext uri="{FF2B5EF4-FFF2-40B4-BE49-F238E27FC236}">
              <a16:creationId xmlns="" xmlns:a16="http://schemas.microsoft.com/office/drawing/2014/main" id="{00000000-0008-0000-0300-00009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53" name="Text Box 1178">
          <a:extLst>
            <a:ext uri="{FF2B5EF4-FFF2-40B4-BE49-F238E27FC236}">
              <a16:creationId xmlns="" xmlns:a16="http://schemas.microsoft.com/office/drawing/2014/main" id="{00000000-0008-0000-0300-00009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54" name="Text Box 1179">
          <a:extLst>
            <a:ext uri="{FF2B5EF4-FFF2-40B4-BE49-F238E27FC236}">
              <a16:creationId xmlns="" xmlns:a16="http://schemas.microsoft.com/office/drawing/2014/main" id="{00000000-0008-0000-0300-00009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55" name="Text Box 1180">
          <a:extLst>
            <a:ext uri="{FF2B5EF4-FFF2-40B4-BE49-F238E27FC236}">
              <a16:creationId xmlns="" xmlns:a16="http://schemas.microsoft.com/office/drawing/2014/main" id="{00000000-0008-0000-0300-00009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56" name="Text Box 1181">
          <a:extLst>
            <a:ext uri="{FF2B5EF4-FFF2-40B4-BE49-F238E27FC236}">
              <a16:creationId xmlns="" xmlns:a16="http://schemas.microsoft.com/office/drawing/2014/main" id="{00000000-0008-0000-0300-0000A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57" name="Text Box 1182">
          <a:extLst>
            <a:ext uri="{FF2B5EF4-FFF2-40B4-BE49-F238E27FC236}">
              <a16:creationId xmlns="" xmlns:a16="http://schemas.microsoft.com/office/drawing/2014/main" id="{00000000-0008-0000-0300-0000A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58" name="Text Box 1183">
          <a:extLst>
            <a:ext uri="{FF2B5EF4-FFF2-40B4-BE49-F238E27FC236}">
              <a16:creationId xmlns="" xmlns:a16="http://schemas.microsoft.com/office/drawing/2014/main" id="{00000000-0008-0000-0300-0000A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59" name="Text Box 1184">
          <a:extLst>
            <a:ext uri="{FF2B5EF4-FFF2-40B4-BE49-F238E27FC236}">
              <a16:creationId xmlns="" xmlns:a16="http://schemas.microsoft.com/office/drawing/2014/main" id="{00000000-0008-0000-0300-0000A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60" name="Text Box 1185">
          <a:extLst>
            <a:ext uri="{FF2B5EF4-FFF2-40B4-BE49-F238E27FC236}">
              <a16:creationId xmlns="" xmlns:a16="http://schemas.microsoft.com/office/drawing/2014/main" id="{00000000-0008-0000-0300-0000A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61" name="Text Box 1186">
          <a:extLst>
            <a:ext uri="{FF2B5EF4-FFF2-40B4-BE49-F238E27FC236}">
              <a16:creationId xmlns="" xmlns:a16="http://schemas.microsoft.com/office/drawing/2014/main" id="{00000000-0008-0000-0300-0000A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62" name="Text Box 1187">
          <a:extLst>
            <a:ext uri="{FF2B5EF4-FFF2-40B4-BE49-F238E27FC236}">
              <a16:creationId xmlns="" xmlns:a16="http://schemas.microsoft.com/office/drawing/2014/main" id="{00000000-0008-0000-0300-0000A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63" name="Text Box 1188">
          <a:extLst>
            <a:ext uri="{FF2B5EF4-FFF2-40B4-BE49-F238E27FC236}">
              <a16:creationId xmlns="" xmlns:a16="http://schemas.microsoft.com/office/drawing/2014/main" id="{00000000-0008-0000-0300-0000A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64" name="Text Box 1189">
          <a:extLst>
            <a:ext uri="{FF2B5EF4-FFF2-40B4-BE49-F238E27FC236}">
              <a16:creationId xmlns="" xmlns:a16="http://schemas.microsoft.com/office/drawing/2014/main" id="{00000000-0008-0000-0300-0000A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65" name="Text Box 1190">
          <a:extLst>
            <a:ext uri="{FF2B5EF4-FFF2-40B4-BE49-F238E27FC236}">
              <a16:creationId xmlns="" xmlns:a16="http://schemas.microsoft.com/office/drawing/2014/main" id="{00000000-0008-0000-0300-0000A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66" name="Text Box 1191">
          <a:extLst>
            <a:ext uri="{FF2B5EF4-FFF2-40B4-BE49-F238E27FC236}">
              <a16:creationId xmlns="" xmlns:a16="http://schemas.microsoft.com/office/drawing/2014/main" id="{00000000-0008-0000-0300-0000A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67" name="Text Box 1192">
          <a:extLst>
            <a:ext uri="{FF2B5EF4-FFF2-40B4-BE49-F238E27FC236}">
              <a16:creationId xmlns="" xmlns:a16="http://schemas.microsoft.com/office/drawing/2014/main" id="{00000000-0008-0000-0300-0000A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68" name="Text Box 1193">
          <a:extLst>
            <a:ext uri="{FF2B5EF4-FFF2-40B4-BE49-F238E27FC236}">
              <a16:creationId xmlns="" xmlns:a16="http://schemas.microsoft.com/office/drawing/2014/main" id="{00000000-0008-0000-0300-0000A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69" name="Text Box 1194">
          <a:extLst>
            <a:ext uri="{FF2B5EF4-FFF2-40B4-BE49-F238E27FC236}">
              <a16:creationId xmlns="" xmlns:a16="http://schemas.microsoft.com/office/drawing/2014/main" id="{00000000-0008-0000-0300-0000A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70" name="Text Box 1195">
          <a:extLst>
            <a:ext uri="{FF2B5EF4-FFF2-40B4-BE49-F238E27FC236}">
              <a16:creationId xmlns="" xmlns:a16="http://schemas.microsoft.com/office/drawing/2014/main" id="{00000000-0008-0000-0300-0000A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71" name="Text Box 1196">
          <a:extLst>
            <a:ext uri="{FF2B5EF4-FFF2-40B4-BE49-F238E27FC236}">
              <a16:creationId xmlns="" xmlns:a16="http://schemas.microsoft.com/office/drawing/2014/main" id="{00000000-0008-0000-0300-0000A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72" name="Text Box 1197">
          <a:extLst>
            <a:ext uri="{FF2B5EF4-FFF2-40B4-BE49-F238E27FC236}">
              <a16:creationId xmlns="" xmlns:a16="http://schemas.microsoft.com/office/drawing/2014/main" id="{00000000-0008-0000-0300-0000B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73" name="Text Box 1198">
          <a:extLst>
            <a:ext uri="{FF2B5EF4-FFF2-40B4-BE49-F238E27FC236}">
              <a16:creationId xmlns="" xmlns:a16="http://schemas.microsoft.com/office/drawing/2014/main" id="{00000000-0008-0000-0300-0000B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74" name="Text Box 1199">
          <a:extLst>
            <a:ext uri="{FF2B5EF4-FFF2-40B4-BE49-F238E27FC236}">
              <a16:creationId xmlns="" xmlns:a16="http://schemas.microsoft.com/office/drawing/2014/main" id="{00000000-0008-0000-0300-0000B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75" name="Text Box 1200">
          <a:extLst>
            <a:ext uri="{FF2B5EF4-FFF2-40B4-BE49-F238E27FC236}">
              <a16:creationId xmlns="" xmlns:a16="http://schemas.microsoft.com/office/drawing/2014/main" id="{00000000-0008-0000-0300-0000B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76" name="Text Box 1201">
          <a:extLst>
            <a:ext uri="{FF2B5EF4-FFF2-40B4-BE49-F238E27FC236}">
              <a16:creationId xmlns="" xmlns:a16="http://schemas.microsoft.com/office/drawing/2014/main" id="{00000000-0008-0000-0300-0000B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77" name="Text Box 1202">
          <a:extLst>
            <a:ext uri="{FF2B5EF4-FFF2-40B4-BE49-F238E27FC236}">
              <a16:creationId xmlns="" xmlns:a16="http://schemas.microsoft.com/office/drawing/2014/main" id="{00000000-0008-0000-0300-0000B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78" name="Text Box 1203">
          <a:extLst>
            <a:ext uri="{FF2B5EF4-FFF2-40B4-BE49-F238E27FC236}">
              <a16:creationId xmlns="" xmlns:a16="http://schemas.microsoft.com/office/drawing/2014/main" id="{00000000-0008-0000-0300-0000B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79" name="Text Box 1204">
          <a:extLst>
            <a:ext uri="{FF2B5EF4-FFF2-40B4-BE49-F238E27FC236}">
              <a16:creationId xmlns="" xmlns:a16="http://schemas.microsoft.com/office/drawing/2014/main" id="{00000000-0008-0000-0300-0000B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80" name="Text Box 1205">
          <a:extLst>
            <a:ext uri="{FF2B5EF4-FFF2-40B4-BE49-F238E27FC236}">
              <a16:creationId xmlns="" xmlns:a16="http://schemas.microsoft.com/office/drawing/2014/main" id="{00000000-0008-0000-0300-0000B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81" name="Text Box 1206">
          <a:extLst>
            <a:ext uri="{FF2B5EF4-FFF2-40B4-BE49-F238E27FC236}">
              <a16:creationId xmlns="" xmlns:a16="http://schemas.microsoft.com/office/drawing/2014/main" id="{00000000-0008-0000-0300-0000B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82" name="Text Box 1207">
          <a:extLst>
            <a:ext uri="{FF2B5EF4-FFF2-40B4-BE49-F238E27FC236}">
              <a16:creationId xmlns="" xmlns:a16="http://schemas.microsoft.com/office/drawing/2014/main" id="{00000000-0008-0000-0300-0000B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83" name="Text Box 1208">
          <a:extLst>
            <a:ext uri="{FF2B5EF4-FFF2-40B4-BE49-F238E27FC236}">
              <a16:creationId xmlns="" xmlns:a16="http://schemas.microsoft.com/office/drawing/2014/main" id="{00000000-0008-0000-0300-0000B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84" name="Text Box 1209">
          <a:extLst>
            <a:ext uri="{FF2B5EF4-FFF2-40B4-BE49-F238E27FC236}">
              <a16:creationId xmlns="" xmlns:a16="http://schemas.microsoft.com/office/drawing/2014/main" id="{00000000-0008-0000-0300-0000B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85" name="Text Box 1210">
          <a:extLst>
            <a:ext uri="{FF2B5EF4-FFF2-40B4-BE49-F238E27FC236}">
              <a16:creationId xmlns="" xmlns:a16="http://schemas.microsoft.com/office/drawing/2014/main" id="{00000000-0008-0000-0300-0000B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86" name="Text Box 1211">
          <a:extLst>
            <a:ext uri="{FF2B5EF4-FFF2-40B4-BE49-F238E27FC236}">
              <a16:creationId xmlns="" xmlns:a16="http://schemas.microsoft.com/office/drawing/2014/main" id="{00000000-0008-0000-0300-0000B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87" name="Text Box 1212">
          <a:extLst>
            <a:ext uri="{FF2B5EF4-FFF2-40B4-BE49-F238E27FC236}">
              <a16:creationId xmlns="" xmlns:a16="http://schemas.microsoft.com/office/drawing/2014/main" id="{00000000-0008-0000-0300-0000B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88" name="Text Box 1213">
          <a:extLst>
            <a:ext uri="{FF2B5EF4-FFF2-40B4-BE49-F238E27FC236}">
              <a16:creationId xmlns="" xmlns:a16="http://schemas.microsoft.com/office/drawing/2014/main" id="{00000000-0008-0000-0300-0000C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89" name="Text Box 1214">
          <a:extLst>
            <a:ext uri="{FF2B5EF4-FFF2-40B4-BE49-F238E27FC236}">
              <a16:creationId xmlns="" xmlns:a16="http://schemas.microsoft.com/office/drawing/2014/main" id="{00000000-0008-0000-0300-0000C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90" name="Text Box 1215">
          <a:extLst>
            <a:ext uri="{FF2B5EF4-FFF2-40B4-BE49-F238E27FC236}">
              <a16:creationId xmlns="" xmlns:a16="http://schemas.microsoft.com/office/drawing/2014/main" id="{00000000-0008-0000-0300-0000C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91" name="Text Box 1216">
          <a:extLst>
            <a:ext uri="{FF2B5EF4-FFF2-40B4-BE49-F238E27FC236}">
              <a16:creationId xmlns="" xmlns:a16="http://schemas.microsoft.com/office/drawing/2014/main" id="{00000000-0008-0000-0300-0000C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92" name="Text Box 1217">
          <a:extLst>
            <a:ext uri="{FF2B5EF4-FFF2-40B4-BE49-F238E27FC236}">
              <a16:creationId xmlns="" xmlns:a16="http://schemas.microsoft.com/office/drawing/2014/main" id="{00000000-0008-0000-0300-0000C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93" name="Text Box 1218">
          <a:extLst>
            <a:ext uri="{FF2B5EF4-FFF2-40B4-BE49-F238E27FC236}">
              <a16:creationId xmlns="" xmlns:a16="http://schemas.microsoft.com/office/drawing/2014/main" id="{00000000-0008-0000-0300-0000C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94" name="Text Box 1219">
          <a:extLst>
            <a:ext uri="{FF2B5EF4-FFF2-40B4-BE49-F238E27FC236}">
              <a16:creationId xmlns="" xmlns:a16="http://schemas.microsoft.com/office/drawing/2014/main" id="{00000000-0008-0000-0300-0000C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95" name="Text Box 1220">
          <a:extLst>
            <a:ext uri="{FF2B5EF4-FFF2-40B4-BE49-F238E27FC236}">
              <a16:creationId xmlns="" xmlns:a16="http://schemas.microsoft.com/office/drawing/2014/main" id="{00000000-0008-0000-0300-0000C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96" name="Text Box 1221">
          <a:extLst>
            <a:ext uri="{FF2B5EF4-FFF2-40B4-BE49-F238E27FC236}">
              <a16:creationId xmlns="" xmlns:a16="http://schemas.microsoft.com/office/drawing/2014/main" id="{00000000-0008-0000-0300-0000C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97" name="Text Box 1222">
          <a:extLst>
            <a:ext uri="{FF2B5EF4-FFF2-40B4-BE49-F238E27FC236}">
              <a16:creationId xmlns="" xmlns:a16="http://schemas.microsoft.com/office/drawing/2014/main" id="{00000000-0008-0000-0300-0000C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298" name="Text Box 1223">
          <a:extLst>
            <a:ext uri="{FF2B5EF4-FFF2-40B4-BE49-F238E27FC236}">
              <a16:creationId xmlns="" xmlns:a16="http://schemas.microsoft.com/office/drawing/2014/main" id="{00000000-0008-0000-0300-0000C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299" name="Text Box 1224">
          <a:extLst>
            <a:ext uri="{FF2B5EF4-FFF2-40B4-BE49-F238E27FC236}">
              <a16:creationId xmlns="" xmlns:a16="http://schemas.microsoft.com/office/drawing/2014/main" id="{00000000-0008-0000-0300-0000C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00" name="Text Box 1225">
          <a:extLst>
            <a:ext uri="{FF2B5EF4-FFF2-40B4-BE49-F238E27FC236}">
              <a16:creationId xmlns="" xmlns:a16="http://schemas.microsoft.com/office/drawing/2014/main" id="{00000000-0008-0000-0300-0000C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01" name="Text Box 1226">
          <a:extLst>
            <a:ext uri="{FF2B5EF4-FFF2-40B4-BE49-F238E27FC236}">
              <a16:creationId xmlns="" xmlns:a16="http://schemas.microsoft.com/office/drawing/2014/main" id="{00000000-0008-0000-0300-0000C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02" name="Text Box 1227">
          <a:extLst>
            <a:ext uri="{FF2B5EF4-FFF2-40B4-BE49-F238E27FC236}">
              <a16:creationId xmlns="" xmlns:a16="http://schemas.microsoft.com/office/drawing/2014/main" id="{00000000-0008-0000-0300-0000C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03" name="Text Box 1228">
          <a:extLst>
            <a:ext uri="{FF2B5EF4-FFF2-40B4-BE49-F238E27FC236}">
              <a16:creationId xmlns="" xmlns:a16="http://schemas.microsoft.com/office/drawing/2014/main" id="{00000000-0008-0000-0300-0000C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04" name="Text Box 1229">
          <a:extLst>
            <a:ext uri="{FF2B5EF4-FFF2-40B4-BE49-F238E27FC236}">
              <a16:creationId xmlns="" xmlns:a16="http://schemas.microsoft.com/office/drawing/2014/main" id="{00000000-0008-0000-0300-0000D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05" name="Text Box 1230">
          <a:extLst>
            <a:ext uri="{FF2B5EF4-FFF2-40B4-BE49-F238E27FC236}">
              <a16:creationId xmlns="" xmlns:a16="http://schemas.microsoft.com/office/drawing/2014/main" id="{00000000-0008-0000-0300-0000D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06" name="Text Box 1231">
          <a:extLst>
            <a:ext uri="{FF2B5EF4-FFF2-40B4-BE49-F238E27FC236}">
              <a16:creationId xmlns="" xmlns:a16="http://schemas.microsoft.com/office/drawing/2014/main" id="{00000000-0008-0000-0300-0000D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07" name="Text Box 1232">
          <a:extLst>
            <a:ext uri="{FF2B5EF4-FFF2-40B4-BE49-F238E27FC236}">
              <a16:creationId xmlns="" xmlns:a16="http://schemas.microsoft.com/office/drawing/2014/main" id="{00000000-0008-0000-0300-0000D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08" name="Text Box 1233">
          <a:extLst>
            <a:ext uri="{FF2B5EF4-FFF2-40B4-BE49-F238E27FC236}">
              <a16:creationId xmlns="" xmlns:a16="http://schemas.microsoft.com/office/drawing/2014/main" id="{00000000-0008-0000-0300-0000D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09" name="Text Box 1234">
          <a:extLst>
            <a:ext uri="{FF2B5EF4-FFF2-40B4-BE49-F238E27FC236}">
              <a16:creationId xmlns="" xmlns:a16="http://schemas.microsoft.com/office/drawing/2014/main" id="{00000000-0008-0000-0300-0000D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10" name="Text Box 1235">
          <a:extLst>
            <a:ext uri="{FF2B5EF4-FFF2-40B4-BE49-F238E27FC236}">
              <a16:creationId xmlns="" xmlns:a16="http://schemas.microsoft.com/office/drawing/2014/main" id="{00000000-0008-0000-0300-0000D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11" name="Text Box 1236">
          <a:extLst>
            <a:ext uri="{FF2B5EF4-FFF2-40B4-BE49-F238E27FC236}">
              <a16:creationId xmlns="" xmlns:a16="http://schemas.microsoft.com/office/drawing/2014/main" id="{00000000-0008-0000-0300-0000D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12" name="Text Box 1237">
          <a:extLst>
            <a:ext uri="{FF2B5EF4-FFF2-40B4-BE49-F238E27FC236}">
              <a16:creationId xmlns="" xmlns:a16="http://schemas.microsoft.com/office/drawing/2014/main" id="{00000000-0008-0000-0300-0000D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13" name="Text Box 1238">
          <a:extLst>
            <a:ext uri="{FF2B5EF4-FFF2-40B4-BE49-F238E27FC236}">
              <a16:creationId xmlns="" xmlns:a16="http://schemas.microsoft.com/office/drawing/2014/main" id="{00000000-0008-0000-0300-0000D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14" name="Text Box 1239">
          <a:extLst>
            <a:ext uri="{FF2B5EF4-FFF2-40B4-BE49-F238E27FC236}">
              <a16:creationId xmlns="" xmlns:a16="http://schemas.microsoft.com/office/drawing/2014/main" id="{00000000-0008-0000-0300-0000D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15" name="Text Box 1240">
          <a:extLst>
            <a:ext uri="{FF2B5EF4-FFF2-40B4-BE49-F238E27FC236}">
              <a16:creationId xmlns="" xmlns:a16="http://schemas.microsoft.com/office/drawing/2014/main" id="{00000000-0008-0000-0300-0000D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16" name="Text Box 1241">
          <a:extLst>
            <a:ext uri="{FF2B5EF4-FFF2-40B4-BE49-F238E27FC236}">
              <a16:creationId xmlns="" xmlns:a16="http://schemas.microsoft.com/office/drawing/2014/main" id="{00000000-0008-0000-0300-0000D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17" name="Text Box 1242">
          <a:extLst>
            <a:ext uri="{FF2B5EF4-FFF2-40B4-BE49-F238E27FC236}">
              <a16:creationId xmlns="" xmlns:a16="http://schemas.microsoft.com/office/drawing/2014/main" id="{00000000-0008-0000-0300-0000D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18" name="Text Box 1243">
          <a:extLst>
            <a:ext uri="{FF2B5EF4-FFF2-40B4-BE49-F238E27FC236}">
              <a16:creationId xmlns="" xmlns:a16="http://schemas.microsoft.com/office/drawing/2014/main" id="{00000000-0008-0000-0300-0000D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19" name="Text Box 1244">
          <a:extLst>
            <a:ext uri="{FF2B5EF4-FFF2-40B4-BE49-F238E27FC236}">
              <a16:creationId xmlns="" xmlns:a16="http://schemas.microsoft.com/office/drawing/2014/main" id="{00000000-0008-0000-0300-0000D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20" name="Text Box 1245">
          <a:extLst>
            <a:ext uri="{FF2B5EF4-FFF2-40B4-BE49-F238E27FC236}">
              <a16:creationId xmlns="" xmlns:a16="http://schemas.microsoft.com/office/drawing/2014/main" id="{00000000-0008-0000-0300-0000E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21" name="Text Box 1246">
          <a:extLst>
            <a:ext uri="{FF2B5EF4-FFF2-40B4-BE49-F238E27FC236}">
              <a16:creationId xmlns="" xmlns:a16="http://schemas.microsoft.com/office/drawing/2014/main" id="{00000000-0008-0000-0300-0000E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22" name="Text Box 1247">
          <a:extLst>
            <a:ext uri="{FF2B5EF4-FFF2-40B4-BE49-F238E27FC236}">
              <a16:creationId xmlns="" xmlns:a16="http://schemas.microsoft.com/office/drawing/2014/main" id="{00000000-0008-0000-0300-0000E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23" name="Text Box 1248">
          <a:extLst>
            <a:ext uri="{FF2B5EF4-FFF2-40B4-BE49-F238E27FC236}">
              <a16:creationId xmlns="" xmlns:a16="http://schemas.microsoft.com/office/drawing/2014/main" id="{00000000-0008-0000-0300-0000E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24" name="Text Box 1249">
          <a:extLst>
            <a:ext uri="{FF2B5EF4-FFF2-40B4-BE49-F238E27FC236}">
              <a16:creationId xmlns="" xmlns:a16="http://schemas.microsoft.com/office/drawing/2014/main" id="{00000000-0008-0000-0300-0000E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25" name="Text Box 1250">
          <a:extLst>
            <a:ext uri="{FF2B5EF4-FFF2-40B4-BE49-F238E27FC236}">
              <a16:creationId xmlns="" xmlns:a16="http://schemas.microsoft.com/office/drawing/2014/main" id="{00000000-0008-0000-0300-0000E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26" name="Text Box 1251">
          <a:extLst>
            <a:ext uri="{FF2B5EF4-FFF2-40B4-BE49-F238E27FC236}">
              <a16:creationId xmlns="" xmlns:a16="http://schemas.microsoft.com/office/drawing/2014/main" id="{00000000-0008-0000-0300-0000E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27" name="Text Box 1252">
          <a:extLst>
            <a:ext uri="{FF2B5EF4-FFF2-40B4-BE49-F238E27FC236}">
              <a16:creationId xmlns="" xmlns:a16="http://schemas.microsoft.com/office/drawing/2014/main" id="{00000000-0008-0000-0300-0000E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28" name="Text Box 1253">
          <a:extLst>
            <a:ext uri="{FF2B5EF4-FFF2-40B4-BE49-F238E27FC236}">
              <a16:creationId xmlns="" xmlns:a16="http://schemas.microsoft.com/office/drawing/2014/main" id="{00000000-0008-0000-0300-0000E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29" name="Text Box 1254">
          <a:extLst>
            <a:ext uri="{FF2B5EF4-FFF2-40B4-BE49-F238E27FC236}">
              <a16:creationId xmlns="" xmlns:a16="http://schemas.microsoft.com/office/drawing/2014/main" id="{00000000-0008-0000-0300-0000E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30" name="Text Box 1255">
          <a:extLst>
            <a:ext uri="{FF2B5EF4-FFF2-40B4-BE49-F238E27FC236}">
              <a16:creationId xmlns="" xmlns:a16="http://schemas.microsoft.com/office/drawing/2014/main" id="{00000000-0008-0000-0300-0000E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31" name="Text Box 1256">
          <a:extLst>
            <a:ext uri="{FF2B5EF4-FFF2-40B4-BE49-F238E27FC236}">
              <a16:creationId xmlns="" xmlns:a16="http://schemas.microsoft.com/office/drawing/2014/main" id="{00000000-0008-0000-0300-0000E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32" name="Text Box 1257">
          <a:extLst>
            <a:ext uri="{FF2B5EF4-FFF2-40B4-BE49-F238E27FC236}">
              <a16:creationId xmlns="" xmlns:a16="http://schemas.microsoft.com/office/drawing/2014/main" id="{00000000-0008-0000-0300-0000E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33" name="Text Box 1258">
          <a:extLst>
            <a:ext uri="{FF2B5EF4-FFF2-40B4-BE49-F238E27FC236}">
              <a16:creationId xmlns="" xmlns:a16="http://schemas.microsoft.com/office/drawing/2014/main" id="{00000000-0008-0000-0300-0000E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34" name="Text Box 1259">
          <a:extLst>
            <a:ext uri="{FF2B5EF4-FFF2-40B4-BE49-F238E27FC236}">
              <a16:creationId xmlns="" xmlns:a16="http://schemas.microsoft.com/office/drawing/2014/main" id="{00000000-0008-0000-0300-0000E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35" name="Text Box 1260">
          <a:extLst>
            <a:ext uri="{FF2B5EF4-FFF2-40B4-BE49-F238E27FC236}">
              <a16:creationId xmlns="" xmlns:a16="http://schemas.microsoft.com/office/drawing/2014/main" id="{00000000-0008-0000-0300-0000E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36" name="Text Box 1261">
          <a:extLst>
            <a:ext uri="{FF2B5EF4-FFF2-40B4-BE49-F238E27FC236}">
              <a16:creationId xmlns="" xmlns:a16="http://schemas.microsoft.com/office/drawing/2014/main" id="{00000000-0008-0000-0300-0000F0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37" name="Text Box 1262">
          <a:extLst>
            <a:ext uri="{FF2B5EF4-FFF2-40B4-BE49-F238E27FC236}">
              <a16:creationId xmlns="" xmlns:a16="http://schemas.microsoft.com/office/drawing/2014/main" id="{00000000-0008-0000-0300-0000F1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38" name="Text Box 1263">
          <a:extLst>
            <a:ext uri="{FF2B5EF4-FFF2-40B4-BE49-F238E27FC236}">
              <a16:creationId xmlns="" xmlns:a16="http://schemas.microsoft.com/office/drawing/2014/main" id="{00000000-0008-0000-0300-0000F2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39" name="Text Box 1264">
          <a:extLst>
            <a:ext uri="{FF2B5EF4-FFF2-40B4-BE49-F238E27FC236}">
              <a16:creationId xmlns="" xmlns:a16="http://schemas.microsoft.com/office/drawing/2014/main" id="{00000000-0008-0000-0300-0000F3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40" name="Text Box 1265">
          <a:extLst>
            <a:ext uri="{FF2B5EF4-FFF2-40B4-BE49-F238E27FC236}">
              <a16:creationId xmlns="" xmlns:a16="http://schemas.microsoft.com/office/drawing/2014/main" id="{00000000-0008-0000-0300-0000F4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41" name="Text Box 1266">
          <a:extLst>
            <a:ext uri="{FF2B5EF4-FFF2-40B4-BE49-F238E27FC236}">
              <a16:creationId xmlns="" xmlns:a16="http://schemas.microsoft.com/office/drawing/2014/main" id="{00000000-0008-0000-0300-0000F5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42" name="Text Box 1267">
          <a:extLst>
            <a:ext uri="{FF2B5EF4-FFF2-40B4-BE49-F238E27FC236}">
              <a16:creationId xmlns="" xmlns:a16="http://schemas.microsoft.com/office/drawing/2014/main" id="{00000000-0008-0000-0300-0000F6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43" name="Text Box 1268">
          <a:extLst>
            <a:ext uri="{FF2B5EF4-FFF2-40B4-BE49-F238E27FC236}">
              <a16:creationId xmlns="" xmlns:a16="http://schemas.microsoft.com/office/drawing/2014/main" id="{00000000-0008-0000-0300-0000F7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44" name="Text Box 1269">
          <a:extLst>
            <a:ext uri="{FF2B5EF4-FFF2-40B4-BE49-F238E27FC236}">
              <a16:creationId xmlns="" xmlns:a16="http://schemas.microsoft.com/office/drawing/2014/main" id="{00000000-0008-0000-0300-0000F8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45" name="Text Box 1270">
          <a:extLst>
            <a:ext uri="{FF2B5EF4-FFF2-40B4-BE49-F238E27FC236}">
              <a16:creationId xmlns="" xmlns:a16="http://schemas.microsoft.com/office/drawing/2014/main" id="{00000000-0008-0000-0300-0000F9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46" name="Text Box 1271">
          <a:extLst>
            <a:ext uri="{FF2B5EF4-FFF2-40B4-BE49-F238E27FC236}">
              <a16:creationId xmlns="" xmlns:a16="http://schemas.microsoft.com/office/drawing/2014/main" id="{00000000-0008-0000-0300-0000FA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47" name="Text Box 1272">
          <a:extLst>
            <a:ext uri="{FF2B5EF4-FFF2-40B4-BE49-F238E27FC236}">
              <a16:creationId xmlns="" xmlns:a16="http://schemas.microsoft.com/office/drawing/2014/main" id="{00000000-0008-0000-0300-0000FB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48" name="Text Box 1273">
          <a:extLst>
            <a:ext uri="{FF2B5EF4-FFF2-40B4-BE49-F238E27FC236}">
              <a16:creationId xmlns="" xmlns:a16="http://schemas.microsoft.com/office/drawing/2014/main" id="{00000000-0008-0000-0300-0000FC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49" name="Text Box 1274">
          <a:extLst>
            <a:ext uri="{FF2B5EF4-FFF2-40B4-BE49-F238E27FC236}">
              <a16:creationId xmlns="" xmlns:a16="http://schemas.microsoft.com/office/drawing/2014/main" id="{00000000-0008-0000-0300-0000FD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50" name="Text Box 1275">
          <a:extLst>
            <a:ext uri="{FF2B5EF4-FFF2-40B4-BE49-F238E27FC236}">
              <a16:creationId xmlns="" xmlns:a16="http://schemas.microsoft.com/office/drawing/2014/main" id="{00000000-0008-0000-0300-0000FE10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51" name="Text Box 1276">
          <a:extLst>
            <a:ext uri="{FF2B5EF4-FFF2-40B4-BE49-F238E27FC236}">
              <a16:creationId xmlns="" xmlns:a16="http://schemas.microsoft.com/office/drawing/2014/main" id="{00000000-0008-0000-0300-0000FF10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52" name="Text Box 1277">
          <a:extLst>
            <a:ext uri="{FF2B5EF4-FFF2-40B4-BE49-F238E27FC236}">
              <a16:creationId xmlns="" xmlns:a16="http://schemas.microsoft.com/office/drawing/2014/main" id="{00000000-0008-0000-0300-000000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53" name="Text Box 1278">
          <a:extLst>
            <a:ext uri="{FF2B5EF4-FFF2-40B4-BE49-F238E27FC236}">
              <a16:creationId xmlns="" xmlns:a16="http://schemas.microsoft.com/office/drawing/2014/main" id="{00000000-0008-0000-0300-000001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54" name="Text Box 1279">
          <a:extLst>
            <a:ext uri="{FF2B5EF4-FFF2-40B4-BE49-F238E27FC236}">
              <a16:creationId xmlns="" xmlns:a16="http://schemas.microsoft.com/office/drawing/2014/main" id="{00000000-0008-0000-0300-000002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55" name="Text Box 1280">
          <a:extLst>
            <a:ext uri="{FF2B5EF4-FFF2-40B4-BE49-F238E27FC236}">
              <a16:creationId xmlns="" xmlns:a16="http://schemas.microsoft.com/office/drawing/2014/main" id="{00000000-0008-0000-0300-000003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56" name="Text Box 1281">
          <a:extLst>
            <a:ext uri="{FF2B5EF4-FFF2-40B4-BE49-F238E27FC236}">
              <a16:creationId xmlns="" xmlns:a16="http://schemas.microsoft.com/office/drawing/2014/main" id="{00000000-0008-0000-0300-000004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57" name="Text Box 1282">
          <a:extLst>
            <a:ext uri="{FF2B5EF4-FFF2-40B4-BE49-F238E27FC236}">
              <a16:creationId xmlns="" xmlns:a16="http://schemas.microsoft.com/office/drawing/2014/main" id="{00000000-0008-0000-0300-000005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58" name="Text Box 1283">
          <a:extLst>
            <a:ext uri="{FF2B5EF4-FFF2-40B4-BE49-F238E27FC236}">
              <a16:creationId xmlns="" xmlns:a16="http://schemas.microsoft.com/office/drawing/2014/main" id="{00000000-0008-0000-0300-000006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59" name="Text Box 1284">
          <a:extLst>
            <a:ext uri="{FF2B5EF4-FFF2-40B4-BE49-F238E27FC236}">
              <a16:creationId xmlns="" xmlns:a16="http://schemas.microsoft.com/office/drawing/2014/main" id="{00000000-0008-0000-0300-000007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60" name="Text Box 1285">
          <a:extLst>
            <a:ext uri="{FF2B5EF4-FFF2-40B4-BE49-F238E27FC236}">
              <a16:creationId xmlns="" xmlns:a16="http://schemas.microsoft.com/office/drawing/2014/main" id="{00000000-0008-0000-0300-000008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61" name="Text Box 1286">
          <a:extLst>
            <a:ext uri="{FF2B5EF4-FFF2-40B4-BE49-F238E27FC236}">
              <a16:creationId xmlns="" xmlns:a16="http://schemas.microsoft.com/office/drawing/2014/main" id="{00000000-0008-0000-0300-000009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62" name="Text Box 1287">
          <a:extLst>
            <a:ext uri="{FF2B5EF4-FFF2-40B4-BE49-F238E27FC236}">
              <a16:creationId xmlns="" xmlns:a16="http://schemas.microsoft.com/office/drawing/2014/main" id="{00000000-0008-0000-0300-00000A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63" name="Text Box 1288">
          <a:extLst>
            <a:ext uri="{FF2B5EF4-FFF2-40B4-BE49-F238E27FC236}">
              <a16:creationId xmlns="" xmlns:a16="http://schemas.microsoft.com/office/drawing/2014/main" id="{00000000-0008-0000-0300-00000B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64" name="Text Box 1289">
          <a:extLst>
            <a:ext uri="{FF2B5EF4-FFF2-40B4-BE49-F238E27FC236}">
              <a16:creationId xmlns="" xmlns:a16="http://schemas.microsoft.com/office/drawing/2014/main" id="{00000000-0008-0000-0300-00000C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65" name="Text Box 1290">
          <a:extLst>
            <a:ext uri="{FF2B5EF4-FFF2-40B4-BE49-F238E27FC236}">
              <a16:creationId xmlns="" xmlns:a16="http://schemas.microsoft.com/office/drawing/2014/main" id="{00000000-0008-0000-0300-00000D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66" name="Text Box 1291">
          <a:extLst>
            <a:ext uri="{FF2B5EF4-FFF2-40B4-BE49-F238E27FC236}">
              <a16:creationId xmlns="" xmlns:a16="http://schemas.microsoft.com/office/drawing/2014/main" id="{00000000-0008-0000-0300-00000E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67" name="Text Box 1292">
          <a:extLst>
            <a:ext uri="{FF2B5EF4-FFF2-40B4-BE49-F238E27FC236}">
              <a16:creationId xmlns="" xmlns:a16="http://schemas.microsoft.com/office/drawing/2014/main" id="{00000000-0008-0000-0300-00000F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68" name="Text Box 1293">
          <a:extLst>
            <a:ext uri="{FF2B5EF4-FFF2-40B4-BE49-F238E27FC236}">
              <a16:creationId xmlns="" xmlns:a16="http://schemas.microsoft.com/office/drawing/2014/main" id="{00000000-0008-0000-0300-000010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69" name="Text Box 1294">
          <a:extLst>
            <a:ext uri="{FF2B5EF4-FFF2-40B4-BE49-F238E27FC236}">
              <a16:creationId xmlns="" xmlns:a16="http://schemas.microsoft.com/office/drawing/2014/main" id="{00000000-0008-0000-0300-000011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70" name="Text Box 1295">
          <a:extLst>
            <a:ext uri="{FF2B5EF4-FFF2-40B4-BE49-F238E27FC236}">
              <a16:creationId xmlns="" xmlns:a16="http://schemas.microsoft.com/office/drawing/2014/main" id="{00000000-0008-0000-0300-000012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71" name="Text Box 1296">
          <a:extLst>
            <a:ext uri="{FF2B5EF4-FFF2-40B4-BE49-F238E27FC236}">
              <a16:creationId xmlns="" xmlns:a16="http://schemas.microsoft.com/office/drawing/2014/main" id="{00000000-0008-0000-0300-000013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72" name="Text Box 1297">
          <a:extLst>
            <a:ext uri="{FF2B5EF4-FFF2-40B4-BE49-F238E27FC236}">
              <a16:creationId xmlns="" xmlns:a16="http://schemas.microsoft.com/office/drawing/2014/main" id="{00000000-0008-0000-0300-000014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73" name="Text Box 1298">
          <a:extLst>
            <a:ext uri="{FF2B5EF4-FFF2-40B4-BE49-F238E27FC236}">
              <a16:creationId xmlns="" xmlns:a16="http://schemas.microsoft.com/office/drawing/2014/main" id="{00000000-0008-0000-0300-000015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266700</xdr:colOff>
      <xdr:row>60</xdr:row>
      <xdr:rowOff>47625</xdr:rowOff>
    </xdr:to>
    <xdr:sp macro="" textlink="">
      <xdr:nvSpPr>
        <xdr:cNvPr id="4374" name="Text Box 1299">
          <a:extLst>
            <a:ext uri="{FF2B5EF4-FFF2-40B4-BE49-F238E27FC236}">
              <a16:creationId xmlns="" xmlns:a16="http://schemas.microsoft.com/office/drawing/2014/main" id="{00000000-0008-0000-0300-000016110000}"/>
            </a:ext>
          </a:extLst>
        </xdr:cNvPr>
        <xdr:cNvSpPr txBox="1">
          <a:spLocks noChangeArrowheads="1"/>
        </xdr:cNvSpPr>
      </xdr:nvSpPr>
      <xdr:spPr bwMode="auto">
        <a:xfrm>
          <a:off x="9629775" y="9477375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75" name="Text Box 1300">
          <a:extLst>
            <a:ext uri="{FF2B5EF4-FFF2-40B4-BE49-F238E27FC236}">
              <a16:creationId xmlns="" xmlns:a16="http://schemas.microsoft.com/office/drawing/2014/main" id="{00000000-0008-0000-0300-000017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77" name="Text Box 1302">
          <a:extLst>
            <a:ext uri="{FF2B5EF4-FFF2-40B4-BE49-F238E27FC236}">
              <a16:creationId xmlns="" xmlns:a16="http://schemas.microsoft.com/office/drawing/2014/main" id="{00000000-0008-0000-0300-000019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79" name="Text Box 1304">
          <a:extLst>
            <a:ext uri="{FF2B5EF4-FFF2-40B4-BE49-F238E27FC236}">
              <a16:creationId xmlns="" xmlns:a16="http://schemas.microsoft.com/office/drawing/2014/main" id="{00000000-0008-0000-0300-00001B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81" name="Text Box 1306">
          <a:extLst>
            <a:ext uri="{FF2B5EF4-FFF2-40B4-BE49-F238E27FC236}">
              <a16:creationId xmlns="" xmlns:a16="http://schemas.microsoft.com/office/drawing/2014/main" id="{00000000-0008-0000-0300-00001D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60</xdr:row>
      <xdr:rowOff>47625</xdr:rowOff>
    </xdr:to>
    <xdr:sp macro="" textlink="">
      <xdr:nvSpPr>
        <xdr:cNvPr id="4383" name="Text Box 1308">
          <a:extLst>
            <a:ext uri="{FF2B5EF4-FFF2-40B4-BE49-F238E27FC236}">
              <a16:creationId xmlns="" xmlns:a16="http://schemas.microsoft.com/office/drawing/2014/main" id="{00000000-0008-0000-0300-00001F110000}"/>
            </a:ext>
          </a:extLst>
        </xdr:cNvPr>
        <xdr:cNvSpPr txBox="1">
          <a:spLocks noChangeArrowheads="1"/>
        </xdr:cNvSpPr>
      </xdr:nvSpPr>
      <xdr:spPr bwMode="auto">
        <a:xfrm>
          <a:off x="12239625" y="9477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542925</xdr:colOff>
      <xdr:row>72</xdr:row>
      <xdr:rowOff>0</xdr:rowOff>
    </xdr:from>
    <xdr:to>
      <xdr:col>14</xdr:col>
      <xdr:colOff>809625</xdr:colOff>
      <xdr:row>73</xdr:row>
      <xdr:rowOff>57150</xdr:rowOff>
    </xdr:to>
    <xdr:sp macro="" textlink="">
      <xdr:nvSpPr>
        <xdr:cNvPr id="4384" name="Text Box 1309">
          <a:extLst>
            <a:ext uri="{FF2B5EF4-FFF2-40B4-BE49-F238E27FC236}">
              <a16:creationId xmlns="" xmlns:a16="http://schemas.microsoft.com/office/drawing/2014/main" id="{00000000-0008-0000-0300-000020110000}"/>
            </a:ext>
          </a:extLst>
        </xdr:cNvPr>
        <xdr:cNvSpPr txBox="1">
          <a:spLocks noChangeArrowheads="1"/>
        </xdr:cNvSpPr>
      </xdr:nvSpPr>
      <xdr:spPr bwMode="auto">
        <a:xfrm>
          <a:off x="7858125" y="123825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PayrollSum" displayName="PayrollSum" ref="A6:EB107" totalsRowCount="1">
  <autoFilter ref="A6:EB106"/>
  <tableColumns count="132">
    <tableColumn id="1" name="CoID"/>
    <tableColumn id="2" name="DocNo"/>
    <tableColumn id="3" name="PayDesc"/>
    <tableColumn id="4" name="EmpID"/>
    <tableColumn id="5" name="EmpName" totalsRowLabel="Totals" totalsRowDxfId="76"/>
    <tableColumn id="6" name="TakeHomePay" totalsRowFunction="custom" totalsRowDxfId="75" dataCellStyle="Comma">
      <totalsRowFormula>SUBTOTAL(109,PayrollSum[TakeHomePay])</totalsRowFormula>
    </tableColumn>
    <tableColumn id="8" name="BasicPay" totalsRowFunction="custom" totalsRowDxfId="74" dataCellStyle="Comma">
      <totalsRowFormula>SUBTOTAL(109,PayrollSum[BasicPay])</totalsRowFormula>
    </tableColumn>
    <tableColumn id="9" name="OvertimePay" totalsRowFunction="custom" totalsRowDxfId="73" dataCellStyle="Comma">
      <totalsRowFormula>SUBTOTAL(109,PayrollSum[OvertimePay])</totalsRowFormula>
    </tableColumn>
    <tableColumn id="10" name="HolidayPay" totalsRowFunction="custom" totalsRowDxfId="72" dataCellStyle="Comma">
      <totalsRowFormula>SUBTOTAL(109,PayrollSum[HolidayPay])</totalsRowFormula>
    </tableColumn>
    <tableColumn id="11" name="NightShiftDifferential" totalsRowFunction="custom" totalsRowDxfId="71" dataCellStyle="Comma">
      <totalsRowFormula>SUBTOTAL(109,PayrollSum[NightShiftDifferential])</totalsRowFormula>
    </tableColumn>
    <tableColumn id="12" name="LatesAndAbsences" totalsRowFunction="custom" totalsRowDxfId="70" dataCellStyle="Comma">
      <totalsRowFormula>SUBTOTAL(109,PayrollSum[LatesAndAbsences])</totalsRowFormula>
    </tableColumn>
    <tableColumn id="19" name="Salaries2" totalsRowFunction="sum" totalsRowDxfId="69" dataCellStyle="Comma">
      <calculatedColumnFormula>SUM(PayrollSum[[#This Row],[BasicPay]:[NightShiftDifferential]])-PayrollSum[[#This Row],[LatesAndAbsences]]</calculatedColumnFormula>
    </tableColumn>
    <tableColumn id="13" name="PERA" totalsRowFunction="custom" totalsRowDxfId="68" dataCellStyle="Comma">
      <totalsRowFormula>SUBTOTAL(109,PayrollSum[PERA])</totalsRowFormula>
    </tableColumn>
    <tableColumn id="14" name="RATA" totalsRowFunction="custom" totalsRowDxfId="67" dataCellStyle="Comma">
      <totalsRowFormula>SUBTOTAL(109,PayrollSum[RATA])</totalsRowFormula>
    </tableColumn>
    <tableColumn id="15" name="COLA" totalsRowFunction="custom" totalsRowDxfId="66" dataCellStyle="Comma">
      <totalsRowFormula>SUBTOTAL(109,PayrollSum[COLA])</totalsRowFormula>
    </tableColumn>
    <tableColumn id="16" name="HazardPay" totalsRowFunction="custom" totalsRowDxfId="65" dataCellStyle="Comma">
      <totalsRowFormula>SUBTOTAL(109,PayrollSum[HazardPay])</totalsRowFormula>
    </tableColumn>
    <tableColumn id="17" name="SLVL" totalsRowFunction="custom" totalsRowDxfId="64" dataCellStyle="Comma">
      <totalsRowFormula>SUBTOTAL(109,PayrollSum[SLVL])</totalsRowFormula>
    </tableColumn>
    <tableColumn id="22" name="Bonus" totalsRowFunction="custom" totalsRowDxfId="63" dataCellStyle="Comma">
      <totalsRowFormula>SUBTOTAL(109,PayrollSum[Bonus])</totalsRowFormula>
    </tableColumn>
    <tableColumn id="23" name="Month13Pay" totalsRowFunction="custom" totalsRowDxfId="62" dataCellStyle="Comma">
      <totalsRowFormula>SUBTOTAL(109,PayrollSum[Month13Pay])</totalsRowFormula>
    </tableColumn>
    <tableColumn id="24" name="ServiceCharge" totalsRowFunction="custom" totalsRowDxfId="61" dataCellStyle="Comma">
      <totalsRowFormula>SUBTOTAL(109,PayrollSum[ServiceCharge])</totalsRowFormula>
    </tableColumn>
    <tableColumn id="25" name="MapColumn1Addition" totalsRowFunction="custom" totalsRowDxfId="60" dataCellStyle="Comma">
      <totalsRowFormula>SUBTOTAL(109,PayrollSum[MapColumn1Addition])</totalsRowFormula>
    </tableColumn>
    <tableColumn id="26" name="MapColumn2Addition" totalsRowFunction="custom" totalsRowDxfId="59" dataCellStyle="Comma">
      <totalsRowFormula>SUBTOTAL(109,PayrollSum[MapColumn2Addition])</totalsRowFormula>
    </tableColumn>
    <tableColumn id="109" name="MapColumn3Addition" totalsRowFunction="sum" totalsRowDxfId="58" dataCellStyle="Comma"/>
    <tableColumn id="108" name="MapColumn4Addition" totalsRowFunction="sum" totalsRowDxfId="57" dataCellStyle="Comma"/>
    <tableColumn id="112" name="MapColumn5Addition" totalsRowFunction="sum" totalsRowDxfId="56" dataCellStyle="Comma"/>
    <tableColumn id="111" name="MapColumn6Addition" totalsRowFunction="sum" totalsRowDxfId="55" dataCellStyle="Comma"/>
    <tableColumn id="110" name="MapColumn7Addition" totalsRowFunction="sum" totalsRowDxfId="54" dataCellStyle="Comma"/>
    <tableColumn id="107" name="MapColumn8Addition" totalsRowFunction="sum" totalsRowDxfId="53" dataCellStyle="Comma"/>
    <tableColumn id="106" name="MapColumn9Addition" totalsRowFunction="sum" totalsRowDxfId="52" dataCellStyle="Comma"/>
    <tableColumn id="105" name="MapColumn10Addition" totalsRowFunction="sum" totalsRowDxfId="51" dataCellStyle="Comma"/>
    <tableColumn id="126" name="GCI" totalsRowFunction="sum" totalsRowDxfId="50" dataCellStyle="Comma">
      <calculatedColumnFormula>SUM(PayrollSum[[#This Row],[Salaries2]:[MapColumn10Addition]])</calculatedColumnFormula>
    </tableColumn>
    <tableColumn id="27" name="MapColumn1Deduction" totalsRowFunction="sum" totalsRowDxfId="49" dataCellStyle="Comma"/>
    <tableColumn id="121" name="MapColumn2Deduction" totalsRowFunction="sum" totalsRowDxfId="48" dataCellStyle="Comma"/>
    <tableColumn id="120" name="MapColumn3Deduction" totalsRowFunction="sum" totalsRowDxfId="47" dataCellStyle="Comma"/>
    <tableColumn id="119" name="MapColumn4Deduction" totalsRowFunction="sum" totalsRowDxfId="46" dataCellStyle="Comma"/>
    <tableColumn id="118" name="MapColumn5Deduction" totalsRowFunction="sum" totalsRowDxfId="45" dataCellStyle="Comma"/>
    <tableColumn id="117" name="MapColumn6Deduction" totalsRowFunction="sum" totalsRowDxfId="44" dataCellStyle="Comma"/>
    <tableColumn id="116" name="MapColumn7Deduction" totalsRowFunction="sum" totalsRowDxfId="43" dataCellStyle="Comma"/>
    <tableColumn id="115" name="MapColumn8Deduction" totalsRowFunction="sum" totalsRowDxfId="42" dataCellStyle="Comma"/>
    <tableColumn id="114" name="MapColumn9Deduction" totalsRowFunction="sum" totalsRowDxfId="41" dataCellStyle="Comma"/>
    <tableColumn id="113" name="MapColumn10Deduction" totalsRowFunction="sum" totalsRowDxfId="40" dataCellStyle="Comma"/>
    <tableColumn id="28" name="WTax" totalsRowFunction="custom" totalsRowDxfId="39" dataCellStyle="Comma">
      <totalsRowFormula>SUBTOTAL(109,PayrollSum[WTax])</totalsRowFormula>
    </tableColumn>
    <tableColumn id="29" name="SssContributionEE" totalsRowFunction="custom" totalsRowDxfId="38" dataCellStyle="Comma">
      <totalsRowFormula>SUBTOTAL(109,PayrollSum[SssContributionEE])</totalsRowFormula>
    </tableColumn>
    <tableColumn id="30" name="PagibigContributionEE" totalsRowFunction="custom" totalsRowDxfId="37" dataCellStyle="Comma">
      <totalsRowFormula>SUBTOTAL(109,PayrollSum[PagibigContributionEE])</totalsRowFormula>
    </tableColumn>
    <tableColumn id="31" name="PhicContributionEE" totalsRowFunction="custom" totalsRowDxfId="36" dataCellStyle="Comma">
      <totalsRowFormula>SUBTOTAL(109,PayrollSum[PhicContributionEE])</totalsRowFormula>
    </tableColumn>
    <tableColumn id="127" name="TotalDeduction" totalsRowFunction="sum" totalsRowDxfId="35" dataCellStyle="Comma">
      <calculatedColumnFormula>SUM(PayrollSum[[#This Row],[MapColumn1Deduction]:[PhicContributionEE]])</calculatedColumnFormula>
    </tableColumn>
    <tableColumn id="128" name="NetPay" totalsRowFunction="sum" totalsRowDxfId="34" dataCellStyle="Comma">
      <calculatedColumnFormula>+PayrollSum[[#This Row],[GCI]]-PayrollSum[[#This Row],[TotalDeduction]]</calculatedColumnFormula>
    </tableColumn>
    <tableColumn id="32" name="SssContributionER" totalsRowFunction="custom" totalsRowDxfId="33" dataCellStyle="Comma">
      <totalsRowFormula>SUBTOTAL(109,PayrollSum[SssContributionER])</totalsRowFormula>
    </tableColumn>
    <tableColumn id="33" name="EC" totalsRowFunction="custom" totalsRowDxfId="32" dataCellStyle="Comma">
      <totalsRowFormula>SUBTOTAL(109,PayrollSum[EC])</totalsRowFormula>
    </tableColumn>
    <tableColumn id="34" name="PagibigContributionER" totalsRowFunction="custom" totalsRowDxfId="31" dataCellStyle="Comma">
      <totalsRowFormula>SUBTOTAL(109,PayrollSum[PagibigContributionER])</totalsRowFormula>
    </tableColumn>
    <tableColumn id="35" name="PhicContributionER" totalsRowFunction="sum" totalsRowDxfId="30" dataCellStyle="Comma"/>
    <tableColumn id="137" name="TotalEmployerContr" totalsRowFunction="sum" totalsRowDxfId="29" dataCellStyle="Comma">
      <calculatedColumnFormula>SUM(PayrollSum[[#This Row],[SssContributionER]:[PhicContributionER]])</calculatedColumnFormula>
    </tableColumn>
    <tableColumn id="135" name="DeMinimisBenefit" totalsRowFunction="sum" totalsRowDxfId="28" dataCellStyle="Comma"/>
    <tableColumn id="134" name="TaxFreeThresholdIncome" totalsRowFunction="sum" totalsRowDxfId="27" dataCellStyle="Comma"/>
    <tableColumn id="133" name="OtherTaxableIncome" totalsRowFunction="sum" totalsRowDxfId="26" dataCellStyle="Comma"/>
    <tableColumn id="132" name="OtherNonTaxableIncome" totalsRowFunction="sum" totalsRowDxfId="25" dataCellStyle="Comma"/>
    <tableColumn id="131" name="TotalAddlPayDetail" totalsRowFunction="sum" totalsRowDxfId="24" dataCellStyle="Comma">
      <calculatedColumnFormula>SUM(PayrollSum[[#This Row],[DeMinimisBenefit]:[OtherNonTaxableIncome]])</calculatedColumnFormula>
    </tableColumn>
    <tableColumn id="7" name="PayTaxTypeID" dataCellStyle="Comma"/>
    <tableColumn id="130" name="DeptID" dataCellStyle="Comma"/>
    <tableColumn id="129" name="DeptName" dataCellStyle="Comma"/>
    <tableColumn id="36" name="ContractNo" dataCellStyle="Comma"/>
    <tableColumn id="37" name="PayYear" dataCellStyle="Comma"/>
    <tableColumn id="38" name="PayMonth" dataCellStyle="Comma"/>
    <tableColumn id="42" name="PaydayRate" totalsRowFunction="custom" dataCellStyle="Comma">
      <totalsRowFormula>SUBTOTAL(109,PayrollSum[PaydayRate])</totalsRowFormula>
    </tableColumn>
    <tableColumn id="43" name="DailyRate" totalsRowFunction="custom" dataCellStyle="Comma">
      <totalsRowFormula>SUBTOTAL(109,PayrollSum[DailyRate])</totalsRowFormula>
    </tableColumn>
    <tableColumn id="44" name="HourlyRate" totalsRowFunction="custom" dataCellStyle="Comma">
      <totalsRowFormula>SUBTOTAL(109,PayrollSum[HourlyRate])</totalsRowFormula>
    </tableColumn>
    <tableColumn id="45" name="DaysWorked" totalsRowFunction="custom" dataCellStyle="Comma">
      <totalsRowFormula>SUBTOTAL(109,PayrollSum[DaysWorked])</totalsRowFormula>
    </tableColumn>
    <tableColumn id="46" name="DaysOT" totalsRowFunction="custom" dataCellStyle="Comma">
      <totalsRowFormula>SUBTOTAL(109,PayrollSum[DaysOT])</totalsRowFormula>
    </tableColumn>
    <tableColumn id="47" name="DaysOOT" totalsRowFunction="custom" dataCellStyle="Comma">
      <totalsRowFormula>SUBTOTAL(109,PayrollSum[DaysOOT])</totalsRowFormula>
    </tableColumn>
    <tableColumn id="48" name="Hrs_Late" totalsRowFunction="custom" dataCellStyle="Comma">
      <totalsRowFormula>SUBTOTAL(109,PayrollSum[Hrs_Late])</totalsRowFormula>
    </tableColumn>
    <tableColumn id="49" name="Lates" totalsRowFunction="custom" dataCellStyle="Comma">
      <totalsRowFormula>SUBTOTAL(109,PayrollSum[Lates])</totalsRowFormula>
    </tableColumn>
    <tableColumn id="50" name="Days_Absence" totalsRowFunction="custom" dataCellStyle="Comma">
      <totalsRowFormula>SUBTOTAL(109,PayrollSum[Days_Absence])</totalsRowFormula>
    </tableColumn>
    <tableColumn id="51" name="Absences" totalsRowFunction="custom" dataCellStyle="Comma">
      <totalsRowFormula>SUBTOTAL(109,PayrollSum[Absences])</totalsRowFormula>
    </tableColumn>
    <tableColumn id="52" name="Hrs_RT_RegDay" totalsRowFunction="custom" dataCellStyle="Comma">
      <totalsRowFormula>SUBTOTAL(109,PayrollSum[Hrs_RT_RegDay])</totalsRowFormula>
    </tableColumn>
    <tableColumn id="54" name="Hrs_OT_RegDay" totalsRowFunction="custom" dataCellStyle="Comma">
      <totalsRowFormula>SUBTOTAL(109,PayrollSum[Hrs_OT_RegDay])</totalsRowFormula>
    </tableColumn>
    <tableColumn id="56" name="Hrs_ND_RegDay" totalsRowFunction="custom" dataCellStyle="Comma">
      <totalsRowFormula>SUBTOTAL(109,PayrollSum[Hrs_ND_RegDay])</totalsRowFormula>
    </tableColumn>
    <tableColumn id="58" name="Hrs_OTND_RegDay" totalsRowFunction="custom" dataCellStyle="Comma">
      <totalsRowFormula>SUBTOTAL(109,PayrollSum[Hrs_OTND_RegDay])</totalsRowFormula>
    </tableColumn>
    <tableColumn id="53" name="RT_RegDay" totalsRowFunction="custom" dataCellStyle="Comma">
      <totalsRowFormula>SUBTOTAL(109,PayrollSum[RT_RegDay])</totalsRowFormula>
    </tableColumn>
    <tableColumn id="55" name="OT_RegDay" totalsRowFunction="custom" dataCellStyle="Comma">
      <totalsRowFormula>SUBTOTAL(109,PayrollSum[OT_RegDay])</totalsRowFormula>
    </tableColumn>
    <tableColumn id="57" name="ND_RegDay" totalsRowFunction="custom" dataCellStyle="Comma">
      <totalsRowFormula>SUBTOTAL(109,PayrollSum[ND_RegDay])</totalsRowFormula>
    </tableColumn>
    <tableColumn id="59" name="OTND_RegDay" totalsRowFunction="custom" dataCellStyle="Comma">
      <totalsRowFormula>SUBTOTAL(109,PayrollSum[OTND_RegDay])</totalsRowFormula>
    </tableColumn>
    <tableColumn id="60" name="Hrs_RT_RestDay" totalsRowFunction="custom" dataCellStyle="Comma">
      <totalsRowFormula>SUBTOTAL(109,PayrollSum[Hrs_RT_RestDay])</totalsRowFormula>
    </tableColumn>
    <tableColumn id="62" name="Hrs_OT_RestDay" totalsRowFunction="custom" dataCellStyle="Comma">
      <totalsRowFormula>SUBTOTAL(109,PayrollSum[Hrs_OT_RestDay])</totalsRowFormula>
    </tableColumn>
    <tableColumn id="64" name="Hrs_ND_RestDay" totalsRowFunction="custom" dataCellStyle="Comma">
      <totalsRowFormula>SUBTOTAL(109,PayrollSum[Hrs_ND_RestDay])</totalsRowFormula>
    </tableColumn>
    <tableColumn id="66" name="Hrs_OTND_RestDay" totalsRowFunction="custom" dataCellStyle="Comma">
      <totalsRowFormula>SUBTOTAL(109,PayrollSum[Hrs_OTND_RestDay])</totalsRowFormula>
    </tableColumn>
    <tableColumn id="61" name="RT_RestDay" totalsRowFunction="custom" dataCellStyle="Comma">
      <totalsRowFormula>SUBTOTAL(109,PayrollSum[RT_RestDay])</totalsRowFormula>
    </tableColumn>
    <tableColumn id="63" name="OT_RestDay" totalsRowFunction="custom" dataCellStyle="Comma">
      <totalsRowFormula>SUBTOTAL(109,PayrollSum[OT_RestDay])</totalsRowFormula>
    </tableColumn>
    <tableColumn id="65" name="ND_RestDay" totalsRowFunction="custom" dataCellStyle="Comma">
      <totalsRowFormula>SUBTOTAL(109,PayrollSum[ND_RestDay])</totalsRowFormula>
    </tableColumn>
    <tableColumn id="67" name="OTND_RestDay" totalsRowFunction="custom" dataCellStyle="Comma">
      <totalsRowFormula>SUBTOTAL(109,PayrollSum[OTND_RestDay])</totalsRowFormula>
    </tableColumn>
    <tableColumn id="68" name="Hrs_RT_Holiday" totalsRowFunction="custom" dataCellStyle="Comma">
      <totalsRowFormula>SUBTOTAL(109,PayrollSum[Hrs_RT_Holiday])</totalsRowFormula>
    </tableColumn>
    <tableColumn id="70" name="Hrs_OT_Holiday" totalsRowFunction="custom" dataCellStyle="Comma">
      <totalsRowFormula>SUBTOTAL(109,PayrollSum[Hrs_OT_Holiday])</totalsRowFormula>
    </tableColumn>
    <tableColumn id="72" name="Hrs_ND_Holiday" totalsRowFunction="custom" dataCellStyle="Comma">
      <totalsRowFormula>SUBTOTAL(109,PayrollSum[Hrs_ND_Holiday])</totalsRowFormula>
    </tableColumn>
    <tableColumn id="74" name="Hrs_OTND_Holiday" totalsRowFunction="custom" dataCellStyle="Comma">
      <totalsRowFormula>SUBTOTAL(109,PayrollSum[Hrs_OTND_Holiday])</totalsRowFormula>
    </tableColumn>
    <tableColumn id="69" name="RT_Holiday" totalsRowFunction="custom" dataCellStyle="Comma">
      <totalsRowFormula>SUBTOTAL(109,PayrollSum[RT_Holiday])</totalsRowFormula>
    </tableColumn>
    <tableColumn id="71" name="OT_Holiday" totalsRowFunction="custom" dataCellStyle="Comma">
      <totalsRowFormula>SUBTOTAL(109,PayrollSum[OT_Holiday])</totalsRowFormula>
    </tableColumn>
    <tableColumn id="73" name="ND_Holiday" totalsRowFunction="custom" dataCellStyle="Comma">
      <totalsRowFormula>SUBTOTAL(109,PayrollSum[ND_Holiday])</totalsRowFormula>
    </tableColumn>
    <tableColumn id="75" name="OTND_Holiday" totalsRowFunction="custom" dataCellStyle="Comma">
      <totalsRowFormula>SUBTOTAL(109,PayrollSum[OTND_Holiday])</totalsRowFormula>
    </tableColumn>
    <tableColumn id="76" name="Hrs_RT_HolidayRestDay" totalsRowFunction="custom" dataCellStyle="Comma">
      <totalsRowFormula>SUBTOTAL(109,PayrollSum[Hrs_RT_HolidayRestDay])</totalsRowFormula>
    </tableColumn>
    <tableColumn id="78" name="Hrs_OT_HolidayRestDay" totalsRowFunction="custom" dataCellStyle="Comma">
      <totalsRowFormula>SUBTOTAL(109,PayrollSum[Hrs_OT_HolidayRestDay])</totalsRowFormula>
    </tableColumn>
    <tableColumn id="80" name="Hrs_ND_HolidayRestDay" totalsRowFunction="custom" dataCellStyle="Comma">
      <totalsRowFormula>SUBTOTAL(109,PayrollSum[Hrs_ND_HolidayRestDay])</totalsRowFormula>
    </tableColumn>
    <tableColumn id="82" name="Hrs_OTND_HolidayRestDay" totalsRowFunction="custom" dataCellStyle="Comma">
      <totalsRowFormula>SUBTOTAL(109,PayrollSum[Hrs_OTND_HolidayRestDay])</totalsRowFormula>
    </tableColumn>
    <tableColumn id="77" name="RT_HolidayRestDay" totalsRowFunction="custom" dataCellStyle="Comma">
      <totalsRowFormula>SUBTOTAL(109,PayrollSum[RT_HolidayRestDay])</totalsRowFormula>
    </tableColumn>
    <tableColumn id="79" name="OT_HolidayRestDay" totalsRowFunction="custom" dataCellStyle="Comma">
      <totalsRowFormula>SUBTOTAL(109,PayrollSum[OT_HolidayRestDay])</totalsRowFormula>
    </tableColumn>
    <tableColumn id="81" name="ND_HolidayRestDay" totalsRowFunction="custom" dataCellStyle="Comma">
      <totalsRowFormula>SUBTOTAL(109,PayrollSum[ND_HolidayRestDay])</totalsRowFormula>
    </tableColumn>
    <tableColumn id="83" name="OTND_HolidayRestDay" totalsRowFunction="custom" dataCellStyle="Comma">
      <totalsRowFormula>SUBTOTAL(109,PayrollSum[OTND_HolidayRestDay])</totalsRowFormula>
    </tableColumn>
    <tableColumn id="84" name="Hrs_RT_SpecialDay" totalsRowFunction="custom" dataCellStyle="Comma">
      <totalsRowFormula>SUBTOTAL(109,PayrollSum[Hrs_RT_SpecialDay])</totalsRowFormula>
    </tableColumn>
    <tableColumn id="86" name="Hrs_OT_SpecialDay" totalsRowFunction="custom" dataCellStyle="Comma">
      <totalsRowFormula>SUBTOTAL(109,PayrollSum[Hrs_OT_SpecialDay])</totalsRowFormula>
    </tableColumn>
    <tableColumn id="88" name="Hrs_ND_SpecialDay" totalsRowFunction="custom" dataCellStyle="Comma">
      <totalsRowFormula>SUBTOTAL(109,PayrollSum[Hrs_ND_SpecialDay])</totalsRowFormula>
    </tableColumn>
    <tableColumn id="90" name="Hrs_OTND_SpecialDay" totalsRowFunction="custom" dataCellStyle="Comma">
      <totalsRowFormula>SUBTOTAL(109,PayrollSum[Hrs_OTND_SpecialDay])</totalsRowFormula>
    </tableColumn>
    <tableColumn id="85" name="RT_SpecialDay" totalsRowFunction="custom" dataCellStyle="Comma">
      <totalsRowFormula>SUBTOTAL(109,PayrollSum[RT_SpecialDay])</totalsRowFormula>
    </tableColumn>
    <tableColumn id="87" name="OT_SpecialDay" totalsRowFunction="custom" dataCellStyle="Comma">
      <totalsRowFormula>SUBTOTAL(109,PayrollSum[OT_SpecialDay])</totalsRowFormula>
    </tableColumn>
    <tableColumn id="89" name="ND_SpecialDay" totalsRowFunction="custom" dataCellStyle="Comma">
      <totalsRowFormula>SUBTOTAL(109,PayrollSum[ND_SpecialDay])</totalsRowFormula>
    </tableColumn>
    <tableColumn id="91" name="OTND_SpecialDay" totalsRowFunction="custom" dataCellStyle="Comma">
      <totalsRowFormula>SUBTOTAL(109,PayrollSum[OTND_SpecialDay])</totalsRowFormula>
    </tableColumn>
    <tableColumn id="92" name="Hrs_RT_SpecialDayRestDay" totalsRowFunction="custom" dataCellStyle="Comma">
      <totalsRowFormula>SUBTOTAL(109,PayrollSum[Hrs_RT_SpecialDayRestDay])</totalsRowFormula>
    </tableColumn>
    <tableColumn id="94" name="Hrs_OT_SpecialDayRestDay" totalsRowFunction="custom" dataCellStyle="Comma">
      <totalsRowFormula>SUBTOTAL(109,PayrollSum[Hrs_OT_SpecialDayRestDay])</totalsRowFormula>
    </tableColumn>
    <tableColumn id="96" name="Hrs_ND_SpecialDayRestDay" totalsRowFunction="custom" dataCellStyle="Comma">
      <totalsRowFormula>SUBTOTAL(109,PayrollSum[Hrs_ND_SpecialDayRestDay])</totalsRowFormula>
    </tableColumn>
    <tableColumn id="98" name="Hrs_OTND_SpecialDayRestDay" totalsRowFunction="custom" dataCellStyle="Comma">
      <totalsRowFormula>SUBTOTAL(109,PayrollSum[Hrs_OTND_SpecialDayRestDay])</totalsRowFormula>
    </tableColumn>
    <tableColumn id="93" name="RT_SpecialDayRestDay" totalsRowFunction="custom" dataCellStyle="Comma">
      <totalsRowFormula>SUBTOTAL(109,PayrollSum[RT_SpecialDayRestDay])</totalsRowFormula>
    </tableColumn>
    <tableColumn id="95" name="OT_SpecialDayRestDay" totalsRowFunction="custom" dataCellStyle="Comma">
      <totalsRowFormula>SUBTOTAL(109,PayrollSum[OT_SpecialDayRestDay])</totalsRowFormula>
    </tableColumn>
    <tableColumn id="97" name="ND_SpecialDayRestDay" totalsRowFunction="custom" dataCellStyle="Comma">
      <totalsRowFormula>SUBTOTAL(109,PayrollSum[ND_SpecialDayRestDay])</totalsRowFormula>
    </tableColumn>
    <tableColumn id="99" name="OTND_SpecialDayRestDay" totalsRowFunction="custom" dataCellStyle="Comma">
      <totalsRowFormula>SUBTOTAL(109,PayrollSum[OTND_SpecialDayRestDay])</totalsRowFormula>
    </tableColumn>
    <tableColumn id="100" name="Days_HolidayPay" totalsRowFunction="custom" dataCellStyle="Comma">
      <totalsRowFormula>SUBTOTAL(109,PayrollSum[Days_HolidayPay])</totalsRowFormula>
    </tableColumn>
    <tableColumn id="101" name="Days_SL_Taxable" totalsRowFunction="custom" dataCellStyle="Comma">
      <totalsRowFormula>SUBTOTAL(109,PayrollSum[Days_SL_Taxable])</totalsRowFormula>
    </tableColumn>
    <tableColumn id="102" name="Days_SL_NonTaxable" totalsRowFunction="custom" dataCellStyle="Comma">
      <totalsRowFormula>SUBTOTAL(109,PayrollSum[Days_SL_NonTaxable])</totalsRowFormula>
    </tableColumn>
    <tableColumn id="103" name="Days_VL_Taxable" totalsRowFunction="custom" dataCellStyle="Comma">
      <totalsRowFormula>SUBTOTAL(109,PayrollSum[Days_VL_Taxable])</totalsRowFormula>
    </tableColumn>
    <tableColumn id="104" name="Days_VL_NonTaxable" totalsRowFunction="custom" dataCellStyle="Comma">
      <totalsRowFormula>SUBTOTAL(109,PayrollSum[Days_VL_NonTaxable])</totalsRowFormula>
    </tableColumn>
    <tableColumn id="122" name="SL_NonTaxable" totalsRowFunction="sum" dataCellStyle="Comma"/>
    <tableColumn id="123" name="VL_NonTaxable" totalsRowFunction="sum" dataCellStyle="Comma"/>
    <tableColumn id="124" name="SL_Taxable" totalsRowFunction="sum" dataCellStyle="Comma"/>
    <tableColumn id="125" name="VL_Taxable" totalsRowFunction="sum" dataCellStyle="Comma"/>
    <tableColumn id="41" name="HideRow"/>
    <tableColumn id="18" name="HideMe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_MailMergeSchema" displayName="_MailMergeSchema" ref="A10:B19" totalsRowShown="0" headerRowDxfId="23" dataDxfId="22">
  <autoFilter ref="A10:B19"/>
  <tableColumns count="2">
    <tableColumn id="1" name="Key" dataDxfId="21"/>
    <tableColumn id="2" name="Value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44:F55" totalsRowShown="0" headerRowDxfId="19" dataDxfId="18" tableBorderDxfId="17" headerRowCellStyle="Comma 2">
  <autoFilter ref="B44:F55"/>
  <tableColumns count="5">
    <tableColumn id="1" name="AdditionTypeID" dataDxfId="16" dataCellStyle="Normal 2"/>
    <tableColumn id="2" name="TaxCat" dataDxfId="15" dataCellStyle="Comma 2"/>
    <tableColumn id="3" name="Column1" dataDxfId="14" dataCellStyle="Comma 2"/>
    <tableColumn id="5" name="Amount" dataDxfId="13" dataCellStyle="Comma"/>
    <tableColumn id="6" name="_TableName(AdditionalCompensation)" dataDxfId="12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0" name="Table10" displayName="Table10" ref="O5:Q134" totalsRowShown="0" headerRowDxfId="11" dataDxfId="10" headerRowCellStyle="Normal 2">
  <autoFilter ref="O5:Q134"/>
  <tableColumns count="3">
    <tableColumn id="1" name="_ColumnName" dataDxfId="9" dataCellStyle="Normal 2"/>
    <tableColumn id="2" name="Value" dataDxfId="8" dataCellStyle="Comma"/>
    <tableColumn id="3" name="_TableName(PayrollSum)" dataDxfId="7" dataCellStyle="Comm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04" displayName="Table04" ref="I12:M22" totalsRowShown="0" headerRowDxfId="6" dataDxfId="5" headerRowCellStyle="Comma 2" dataCellStyle="Comma">
  <autoFilter ref="I12:M22"/>
  <tableColumns count="5">
    <tableColumn id="1" name="DeductionTypeID" dataDxfId="4" dataCellStyle="Normal 2"/>
    <tableColumn id="2" name="TotalAmount" dataDxfId="3" dataCellStyle="Comma"/>
    <tableColumn id="3" name="Balance" dataDxfId="2" dataCellStyle="Comma"/>
    <tableColumn id="4" name="Amount" dataDxfId="1" dataCellStyle="Comma"/>
    <tableColumn id="5" name="_TableName(Deductions)" dataDxfId="0" dataCellStyle="Comma">
      <calculatedColumnFormula>IF(L13=0,"","Y")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3"/>
  <sheetViews>
    <sheetView workbookViewId="0">
      <selection activeCell="B13" sqref="B13"/>
    </sheetView>
  </sheetViews>
  <sheetFormatPr defaultRowHeight="15" x14ac:dyDescent="0.25"/>
  <sheetData>
    <row r="1" spans="1:6" x14ac:dyDescent="0.25">
      <c r="A1" s="45" t="s">
        <v>238</v>
      </c>
    </row>
    <row r="2" spans="1:6" x14ac:dyDescent="0.25">
      <c r="F2" s="47"/>
    </row>
    <row r="3" spans="1:6" x14ac:dyDescent="0.25">
      <c r="A3" s="1" t="s">
        <v>229</v>
      </c>
    </row>
    <row r="4" spans="1:6" x14ac:dyDescent="0.25">
      <c r="A4" s="46">
        <v>1</v>
      </c>
      <c r="B4" s="46" t="s">
        <v>239</v>
      </c>
    </row>
    <row r="5" spans="1:6" x14ac:dyDescent="0.25">
      <c r="A5">
        <f>+A4+1</f>
        <v>2</v>
      </c>
      <c r="B5" t="s">
        <v>235</v>
      </c>
    </row>
    <row r="6" spans="1:6" x14ac:dyDescent="0.25">
      <c r="A6">
        <f t="shared" ref="A6:A12" si="0">+A5+1</f>
        <v>3</v>
      </c>
      <c r="B6" t="s">
        <v>230</v>
      </c>
    </row>
    <row r="7" spans="1:6" x14ac:dyDescent="0.25">
      <c r="A7">
        <f t="shared" si="0"/>
        <v>4</v>
      </c>
      <c r="B7" t="s">
        <v>240</v>
      </c>
    </row>
    <row r="8" spans="1:6" x14ac:dyDescent="0.25">
      <c r="A8">
        <f t="shared" si="0"/>
        <v>5</v>
      </c>
      <c r="B8" t="s">
        <v>231</v>
      </c>
    </row>
    <row r="9" spans="1:6" x14ac:dyDescent="0.25">
      <c r="A9">
        <f t="shared" si="0"/>
        <v>6</v>
      </c>
      <c r="B9" t="s">
        <v>232</v>
      </c>
    </row>
    <row r="10" spans="1:6" x14ac:dyDescent="0.25">
      <c r="A10">
        <f t="shared" si="0"/>
        <v>7</v>
      </c>
      <c r="B10" t="s">
        <v>233</v>
      </c>
    </row>
    <row r="11" spans="1:6" x14ac:dyDescent="0.25">
      <c r="A11">
        <f t="shared" si="0"/>
        <v>8</v>
      </c>
      <c r="B11" t="s">
        <v>236</v>
      </c>
    </row>
    <row r="12" spans="1:6" x14ac:dyDescent="0.25">
      <c r="A12">
        <f t="shared" si="0"/>
        <v>9</v>
      </c>
      <c r="B12" t="s">
        <v>234</v>
      </c>
    </row>
    <row r="13" spans="1:6" x14ac:dyDescent="0.25">
      <c r="B13" s="90" t="s">
        <v>271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B110"/>
  <sheetViews>
    <sheetView topLeftCell="DQ1" workbookViewId="0">
      <selection activeCell="EB7" sqref="EB7"/>
    </sheetView>
  </sheetViews>
  <sheetFormatPr defaultRowHeight="15" x14ac:dyDescent="0.25"/>
  <cols>
    <col min="1" max="1" width="9.140625" hidden="1" customWidth="1"/>
    <col min="2" max="2" width="9.5703125" hidden="1" customWidth="1"/>
    <col min="3" max="3" width="11" hidden="1" customWidth="1"/>
    <col min="4" max="4" width="9.42578125" customWidth="1"/>
    <col min="5" max="5" width="22.5703125" customWidth="1"/>
    <col min="6" max="6" width="16.140625" style="76" customWidth="1"/>
    <col min="7" max="7" width="11.42578125" style="76" customWidth="1"/>
    <col min="8" max="8" width="13.85546875" style="76" customWidth="1"/>
    <col min="9" max="9" width="13.42578125" style="76" customWidth="1"/>
    <col min="10" max="10" width="14.7109375" style="76" customWidth="1"/>
    <col min="11" max="11" width="16.42578125" style="76" customWidth="1"/>
    <col min="12" max="12" width="19" style="76" bestFit="1" customWidth="1"/>
    <col min="13" max="15" width="12.140625" style="76" customWidth="1"/>
    <col min="16" max="16" width="13" style="76" customWidth="1"/>
    <col min="17" max="18" width="9.140625" style="76" customWidth="1"/>
    <col min="19" max="19" width="12.85546875" style="76" customWidth="1"/>
    <col min="20" max="20" width="14.42578125" style="76" customWidth="1"/>
    <col min="21" max="21" width="23.140625" style="76" bestFit="1" customWidth="1"/>
    <col min="22" max="22" width="12.85546875" style="76" customWidth="1"/>
    <col min="23" max="30" width="12.85546875" style="76" hidden="1" customWidth="1"/>
    <col min="31" max="31" width="15.85546875" style="76" customWidth="1"/>
    <col min="32" max="32" width="16.140625" style="76" customWidth="1"/>
    <col min="33" max="41" width="16.140625" style="76" hidden="1" customWidth="1"/>
    <col min="42" max="42" width="11.7109375" style="76" customWidth="1"/>
    <col min="43" max="45" width="15" style="76" customWidth="1"/>
    <col min="46" max="46" width="18.42578125" style="76" customWidth="1"/>
    <col min="47" max="47" width="16.7109375" style="76" customWidth="1"/>
    <col min="48" max="48" width="19.7109375" style="76" customWidth="1"/>
    <col min="49" max="49" width="12.85546875" style="76" customWidth="1"/>
    <col min="50" max="50" width="23.28515625" style="76" customWidth="1"/>
    <col min="51" max="51" width="20.7109375" style="76" customWidth="1"/>
    <col min="52" max="52" width="20.42578125" style="76" bestFit="1" customWidth="1"/>
    <col min="53" max="58" width="20.7109375" style="76" customWidth="1"/>
    <col min="59" max="59" width="14.28515625" style="76" customWidth="1"/>
    <col min="60" max="60" width="16.5703125" style="76" customWidth="1"/>
    <col min="61" max="61" width="15.85546875" style="76" customWidth="1"/>
    <col min="62" max="62" width="10.7109375" style="76" customWidth="1"/>
    <col min="63" max="63" width="12.7109375" style="76" customWidth="1"/>
    <col min="64" max="64" width="14" style="76" customWidth="1"/>
    <col min="65" max="65" width="12" style="76" customWidth="1"/>
    <col min="66" max="66" width="13.5703125" style="76" customWidth="1"/>
    <col min="67" max="67" width="14.85546875" style="76" customWidth="1"/>
    <col min="68" max="68" width="10.28515625" style="76" customWidth="1"/>
    <col min="69" max="69" width="11.7109375" style="76" customWidth="1"/>
    <col min="70" max="70" width="11.42578125" style="76" customWidth="1"/>
    <col min="71" max="71" width="9.140625" style="76" customWidth="1"/>
    <col min="72" max="72" width="16.28515625" style="76" customWidth="1"/>
    <col min="73" max="73" width="11.85546875" style="76" customWidth="1"/>
    <col min="74" max="74" width="17.5703125" style="76" customWidth="1"/>
    <col min="75" max="75" width="13.5703125" style="76" customWidth="1"/>
    <col min="76" max="76" width="17.85546875" style="76" customWidth="1"/>
    <col min="77" max="77" width="13.85546875" style="76" customWidth="1"/>
    <col min="78" max="78" width="18.140625" style="76" customWidth="1"/>
    <col min="79" max="79" width="14" style="76" customWidth="1"/>
    <col min="80" max="80" width="20.5703125" style="76" customWidth="1"/>
    <col min="81" max="81" width="16.5703125" style="76" customWidth="1"/>
    <col min="82" max="82" width="18.140625" style="76" hidden="1" customWidth="1"/>
    <col min="83" max="83" width="14.140625" style="76" hidden="1" customWidth="1"/>
    <col min="84" max="84" width="18.42578125" style="76" hidden="1" customWidth="1"/>
    <col min="85" max="85" width="14.42578125" style="76" hidden="1" customWidth="1"/>
    <col min="86" max="86" width="18.5703125" style="76" customWidth="1"/>
    <col min="87" max="87" width="14.5703125" style="76" customWidth="1"/>
    <col min="88" max="88" width="21.140625" style="76" customWidth="1"/>
    <col min="89" max="89" width="17.140625" style="76" customWidth="1"/>
    <col min="90" max="90" width="17.5703125" style="76" hidden="1" customWidth="1"/>
    <col min="91" max="91" width="13.5703125" style="76" hidden="1" customWidth="1"/>
    <col min="92" max="92" width="17.85546875" style="76" hidden="1" customWidth="1"/>
    <col min="93" max="93" width="13.85546875" style="76" hidden="1" customWidth="1"/>
    <col min="94" max="94" width="18.140625" style="76" customWidth="1"/>
    <col min="95" max="95" width="14.140625" style="76" customWidth="1"/>
    <col min="96" max="96" width="20.5703125" style="76" customWidth="1"/>
    <col min="97" max="97" width="16.5703125" style="76" customWidth="1"/>
    <col min="98" max="98" width="24.7109375" style="76" hidden="1" customWidth="1"/>
    <col min="99" max="99" width="20.7109375" style="76" hidden="1" customWidth="1"/>
    <col min="100" max="100" width="25" style="76" hidden="1" customWidth="1"/>
    <col min="101" max="101" width="21" style="76" hidden="1" customWidth="1"/>
    <col min="102" max="102" width="25.28515625" style="76" customWidth="1"/>
    <col min="103" max="103" width="21.28515625" style="76" customWidth="1"/>
    <col min="104" max="104" width="27.7109375" style="76" customWidth="1"/>
    <col min="105" max="105" width="23.7109375" style="76" customWidth="1"/>
    <col min="106" max="106" width="20.42578125" style="76" hidden="1" customWidth="1"/>
    <col min="107" max="107" width="16.42578125" style="76" hidden="1" customWidth="1"/>
    <col min="108" max="108" width="20.7109375" style="76" hidden="1" customWidth="1"/>
    <col min="109" max="109" width="16.7109375" style="76" hidden="1" customWidth="1"/>
    <col min="110" max="110" width="21" style="76" customWidth="1"/>
    <col min="111" max="111" width="17" style="76" customWidth="1"/>
    <col min="112" max="112" width="23.42578125" style="76" customWidth="1"/>
    <col min="113" max="113" width="19.42578125" style="76" customWidth="1"/>
    <col min="114" max="114" width="27.5703125" style="76" customWidth="1"/>
    <col min="115" max="115" width="23.5703125" style="76" customWidth="1"/>
    <col min="116" max="116" width="27.85546875" style="76" customWidth="1"/>
    <col min="117" max="117" width="23.85546875" style="76" customWidth="1"/>
    <col min="118" max="118" width="28.140625" style="76" customWidth="1"/>
    <col min="119" max="119" width="24.140625" style="76" customWidth="1"/>
    <col min="120" max="120" width="30.5703125" style="76" customWidth="1"/>
    <col min="121" max="121" width="26.5703125" style="76" customWidth="1"/>
    <col min="122" max="123" width="18.7109375" style="76" customWidth="1"/>
    <col min="124" max="124" width="22.28515625" style="76" customWidth="1"/>
    <col min="125" max="125" width="18.85546875" style="76" customWidth="1"/>
    <col min="126" max="126" width="22.5703125" style="76" customWidth="1"/>
    <col min="127" max="130" width="9.140625" style="76" customWidth="1"/>
    <col min="131" max="131" width="9.140625" customWidth="1"/>
  </cols>
  <sheetData>
    <row r="1" spans="1:132" x14ac:dyDescent="0.25">
      <c r="D1" s="83" t="s">
        <v>191</v>
      </c>
    </row>
    <row r="2" spans="1:132" x14ac:dyDescent="0.25">
      <c r="D2" s="4" t="s">
        <v>18</v>
      </c>
    </row>
    <row r="3" spans="1:132" x14ac:dyDescent="0.25">
      <c r="D3" t="s">
        <v>19</v>
      </c>
      <c r="E3" s="5" t="str">
        <f>C7</f>
        <v>jAN 1-15</v>
      </c>
      <c r="AF3" s="76" t="s">
        <v>20</v>
      </c>
    </row>
    <row r="4" spans="1:132" x14ac:dyDescent="0.25">
      <c r="D4" t="s">
        <v>21</v>
      </c>
      <c r="E4" s="5" t="str">
        <f>B7</f>
        <v>201611</v>
      </c>
      <c r="N4" s="79"/>
      <c r="O4" s="79"/>
      <c r="P4" s="79"/>
      <c r="Q4" s="79"/>
      <c r="R4" s="79"/>
      <c r="S4" s="79"/>
      <c r="T4" s="79"/>
      <c r="U4" s="91" t="s">
        <v>22</v>
      </c>
      <c r="V4" s="91"/>
      <c r="W4" s="91"/>
      <c r="X4" s="91"/>
      <c r="Y4" s="91"/>
      <c r="Z4" s="91"/>
      <c r="AA4" s="91"/>
      <c r="AB4" s="91"/>
      <c r="AC4" s="91"/>
      <c r="AD4" s="91"/>
      <c r="AF4" s="79" t="s">
        <v>23</v>
      </c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6" t="s">
        <v>24</v>
      </c>
      <c r="AR4" s="79"/>
      <c r="AS4" s="79"/>
      <c r="AV4" s="92" t="s">
        <v>25</v>
      </c>
      <c r="AW4" s="92"/>
      <c r="AX4" s="92"/>
      <c r="AY4" s="92"/>
      <c r="AZ4" s="92"/>
      <c r="BA4" s="92" t="s">
        <v>26</v>
      </c>
      <c r="BB4" s="92"/>
      <c r="BC4" s="92"/>
      <c r="BD4" s="92"/>
      <c r="BE4" s="92"/>
    </row>
    <row r="5" spans="1:132" x14ac:dyDescent="0.25">
      <c r="A5" t="s">
        <v>27</v>
      </c>
      <c r="B5" t="s">
        <v>21</v>
      </c>
      <c r="C5" t="s">
        <v>28</v>
      </c>
      <c r="D5" s="6" t="s">
        <v>13</v>
      </c>
      <c r="E5" s="6" t="s">
        <v>29</v>
      </c>
      <c r="F5" s="77" t="s">
        <v>30</v>
      </c>
      <c r="G5" s="77" t="s">
        <v>31</v>
      </c>
      <c r="H5" s="77" t="s">
        <v>32</v>
      </c>
      <c r="I5" s="77" t="s">
        <v>33</v>
      </c>
      <c r="J5" s="77" t="s">
        <v>34</v>
      </c>
      <c r="K5" s="77" t="s">
        <v>35</v>
      </c>
      <c r="L5" s="77" t="s">
        <v>36</v>
      </c>
      <c r="M5" s="77" t="s">
        <v>37</v>
      </c>
      <c r="N5" s="77" t="s">
        <v>38</v>
      </c>
      <c r="O5" s="77" t="s">
        <v>39</v>
      </c>
      <c r="P5" s="77" t="s">
        <v>40</v>
      </c>
      <c r="Q5" s="77" t="s">
        <v>41</v>
      </c>
      <c r="R5" s="77" t="s">
        <v>42</v>
      </c>
      <c r="S5" s="77" t="s">
        <v>43</v>
      </c>
      <c r="T5" s="77" t="s">
        <v>44</v>
      </c>
      <c r="U5" s="77" t="s">
        <v>45</v>
      </c>
      <c r="V5" s="77" t="s">
        <v>46</v>
      </c>
      <c r="W5" s="77" t="s">
        <v>47</v>
      </c>
      <c r="X5" s="77" t="s">
        <v>47</v>
      </c>
      <c r="Y5" s="77" t="s">
        <v>47</v>
      </c>
      <c r="Z5" s="77" t="s">
        <v>47</v>
      </c>
      <c r="AA5" s="77" t="s">
        <v>47</v>
      </c>
      <c r="AB5" s="77" t="s">
        <v>47</v>
      </c>
      <c r="AC5" s="77" t="s">
        <v>47</v>
      </c>
      <c r="AD5" s="77" t="s">
        <v>47</v>
      </c>
      <c r="AE5" s="80" t="s">
        <v>48</v>
      </c>
      <c r="AF5" s="77" t="s">
        <v>49</v>
      </c>
      <c r="AG5" s="77" t="s">
        <v>47</v>
      </c>
      <c r="AH5" s="77" t="s">
        <v>47</v>
      </c>
      <c r="AI5" s="77" t="s">
        <v>47</v>
      </c>
      <c r="AJ5" s="77" t="s">
        <v>47</v>
      </c>
      <c r="AK5" s="77" t="s">
        <v>47</v>
      </c>
      <c r="AL5" s="77" t="s">
        <v>47</v>
      </c>
      <c r="AM5" s="77" t="s">
        <v>47</v>
      </c>
      <c r="AN5" s="77" t="s">
        <v>47</v>
      </c>
      <c r="AO5" s="77" t="s">
        <v>47</v>
      </c>
      <c r="AP5" s="77" t="s">
        <v>50</v>
      </c>
      <c r="AQ5" s="77" t="s">
        <v>51</v>
      </c>
      <c r="AR5" s="77" t="s">
        <v>52</v>
      </c>
      <c r="AS5" s="77" t="s">
        <v>53</v>
      </c>
      <c r="AT5" s="77" t="s">
        <v>54</v>
      </c>
      <c r="AU5" s="77" t="s">
        <v>55</v>
      </c>
      <c r="AV5" s="77" t="s">
        <v>51</v>
      </c>
      <c r="AW5" s="77" t="s">
        <v>56</v>
      </c>
      <c r="AX5" s="77" t="s">
        <v>52</v>
      </c>
      <c r="AY5" s="77" t="s">
        <v>53</v>
      </c>
      <c r="AZ5" s="77" t="s">
        <v>57</v>
      </c>
      <c r="BA5" s="77" t="s">
        <v>58</v>
      </c>
      <c r="BB5" s="77" t="s">
        <v>59</v>
      </c>
      <c r="BC5" s="77" t="s">
        <v>60</v>
      </c>
      <c r="BD5" s="77" t="s">
        <v>61</v>
      </c>
      <c r="BE5" s="77" t="s">
        <v>62</v>
      </c>
      <c r="BF5" s="81" t="s">
        <v>63</v>
      </c>
      <c r="BG5" s="82" t="s">
        <v>64</v>
      </c>
      <c r="BH5" s="82" t="s">
        <v>65</v>
      </c>
      <c r="BI5" s="82" t="s">
        <v>66</v>
      </c>
      <c r="BJ5" s="77" t="s">
        <v>67</v>
      </c>
      <c r="BK5" s="77" t="s">
        <v>68</v>
      </c>
      <c r="BL5" s="77" t="s">
        <v>69</v>
      </c>
      <c r="BM5" s="77" t="s">
        <v>70</v>
      </c>
      <c r="BN5" s="77" t="s">
        <v>71</v>
      </c>
      <c r="BO5" s="77" t="s">
        <v>72</v>
      </c>
      <c r="BP5" s="77" t="s">
        <v>73</v>
      </c>
      <c r="BQ5" s="77" t="s">
        <v>74</v>
      </c>
      <c r="BR5" s="77" t="s">
        <v>75</v>
      </c>
      <c r="BS5" s="77" t="s">
        <v>76</v>
      </c>
      <c r="BT5" s="77" t="s">
        <v>77</v>
      </c>
      <c r="BU5" s="77" t="s">
        <v>78</v>
      </c>
      <c r="BV5" s="77" t="s">
        <v>79</v>
      </c>
      <c r="BW5" s="77" t="s">
        <v>80</v>
      </c>
      <c r="BX5" s="77" t="s">
        <v>81</v>
      </c>
      <c r="BY5" s="77" t="s">
        <v>82</v>
      </c>
      <c r="BZ5" s="77" t="s">
        <v>83</v>
      </c>
      <c r="CA5" s="77" t="s">
        <v>84</v>
      </c>
      <c r="CB5" s="77" t="s">
        <v>85</v>
      </c>
      <c r="CC5" s="77" t="s">
        <v>86</v>
      </c>
      <c r="CD5" s="77" t="s">
        <v>87</v>
      </c>
      <c r="CE5" s="77" t="s">
        <v>88</v>
      </c>
      <c r="CF5" s="77" t="s">
        <v>89</v>
      </c>
      <c r="CG5" s="77" t="s">
        <v>90</v>
      </c>
      <c r="CH5" s="77" t="s">
        <v>91</v>
      </c>
      <c r="CI5" s="77" t="s">
        <v>92</v>
      </c>
      <c r="CJ5" s="77" t="s">
        <v>93</v>
      </c>
      <c r="CK5" s="77" t="s">
        <v>94</v>
      </c>
      <c r="CL5" s="77" t="s">
        <v>95</v>
      </c>
      <c r="CM5" s="77" t="s">
        <v>96</v>
      </c>
      <c r="CN5" s="77" t="s">
        <v>97</v>
      </c>
      <c r="CO5" s="77" t="s">
        <v>98</v>
      </c>
      <c r="CP5" s="77" t="s">
        <v>99</v>
      </c>
      <c r="CQ5" s="77" t="s">
        <v>100</v>
      </c>
      <c r="CR5" s="77" t="s">
        <v>101</v>
      </c>
      <c r="CS5" s="77" t="s">
        <v>102</v>
      </c>
      <c r="CT5" s="77" t="s">
        <v>103</v>
      </c>
      <c r="CU5" s="77" t="s">
        <v>104</v>
      </c>
      <c r="CV5" s="77" t="s">
        <v>105</v>
      </c>
      <c r="CW5" s="77" t="s">
        <v>106</v>
      </c>
      <c r="CX5" s="77" t="s">
        <v>107</v>
      </c>
      <c r="CY5" s="77" t="s">
        <v>108</v>
      </c>
      <c r="CZ5" s="77" t="s">
        <v>109</v>
      </c>
      <c r="DA5" s="77" t="s">
        <v>110</v>
      </c>
      <c r="DB5" s="77" t="s">
        <v>111</v>
      </c>
      <c r="DC5" s="77" t="s">
        <v>112</v>
      </c>
      <c r="DD5" s="77" t="s">
        <v>113</v>
      </c>
      <c r="DE5" s="77" t="s">
        <v>114</v>
      </c>
      <c r="DF5" s="77" t="s">
        <v>115</v>
      </c>
      <c r="DG5" s="77" t="s">
        <v>116</v>
      </c>
      <c r="DH5" s="77" t="s">
        <v>117</v>
      </c>
      <c r="DI5" s="77" t="s">
        <v>118</v>
      </c>
      <c r="DJ5" s="77" t="s">
        <v>119</v>
      </c>
      <c r="DK5" s="77" t="s">
        <v>120</v>
      </c>
      <c r="DL5" s="77" t="s">
        <v>121</v>
      </c>
      <c r="DM5" s="77" t="s">
        <v>122</v>
      </c>
      <c r="DN5" s="77" t="s">
        <v>123</v>
      </c>
      <c r="DO5" s="77" t="s">
        <v>124</v>
      </c>
      <c r="DP5" s="77" t="s">
        <v>125</v>
      </c>
      <c r="DQ5" s="77" t="s">
        <v>126</v>
      </c>
      <c r="DR5" s="77" t="s">
        <v>127</v>
      </c>
      <c r="DS5" s="77" t="s">
        <v>128</v>
      </c>
      <c r="DT5" s="77" t="s">
        <v>129</v>
      </c>
      <c r="DU5" s="77" t="s">
        <v>130</v>
      </c>
      <c r="DV5" s="77" t="s">
        <v>131</v>
      </c>
      <c r="DW5" s="77" t="s">
        <v>132</v>
      </c>
      <c r="DX5" s="77" t="s">
        <v>133</v>
      </c>
      <c r="DY5" s="77" t="s">
        <v>134</v>
      </c>
      <c r="DZ5" s="77" t="s">
        <v>135</v>
      </c>
      <c r="EA5" t="s">
        <v>136</v>
      </c>
    </row>
    <row r="6" spans="1:132" x14ac:dyDescent="0.25">
      <c r="A6" t="s">
        <v>27</v>
      </c>
      <c r="B6" t="s">
        <v>21</v>
      </c>
      <c r="C6" t="s">
        <v>28</v>
      </c>
      <c r="D6" t="s">
        <v>13</v>
      </c>
      <c r="E6" t="s">
        <v>137</v>
      </c>
      <c r="F6" s="76" t="s">
        <v>138</v>
      </c>
      <c r="G6" s="76" t="s">
        <v>139</v>
      </c>
      <c r="H6" s="76" t="s">
        <v>140</v>
      </c>
      <c r="I6" s="76" t="s">
        <v>141</v>
      </c>
      <c r="J6" s="76" t="s">
        <v>142</v>
      </c>
      <c r="K6" s="76" t="s">
        <v>143</v>
      </c>
      <c r="L6" s="76" t="s">
        <v>144</v>
      </c>
      <c r="M6" s="76" t="s">
        <v>37</v>
      </c>
      <c r="N6" s="76" t="s">
        <v>38</v>
      </c>
      <c r="O6" s="76" t="s">
        <v>39</v>
      </c>
      <c r="P6" s="76" t="s">
        <v>145</v>
      </c>
      <c r="Q6" s="76" t="s">
        <v>41</v>
      </c>
      <c r="R6" s="76" t="s">
        <v>42</v>
      </c>
      <c r="S6" s="76" t="s">
        <v>146</v>
      </c>
      <c r="T6" s="76" t="s">
        <v>147</v>
      </c>
      <c r="U6" s="76" t="s">
        <v>148</v>
      </c>
      <c r="V6" s="76" t="s">
        <v>149</v>
      </c>
      <c r="W6" s="76" t="s">
        <v>150</v>
      </c>
      <c r="X6" s="76" t="s">
        <v>151</v>
      </c>
      <c r="Y6" s="76" t="s">
        <v>152</v>
      </c>
      <c r="Z6" s="76" t="s">
        <v>153</v>
      </c>
      <c r="AA6" s="76" t="s">
        <v>154</v>
      </c>
      <c r="AB6" s="76" t="s">
        <v>155</v>
      </c>
      <c r="AC6" s="76" t="s">
        <v>156</v>
      </c>
      <c r="AD6" s="76" t="s">
        <v>157</v>
      </c>
      <c r="AE6" s="76" t="s">
        <v>158</v>
      </c>
      <c r="AF6" s="76" t="s">
        <v>159</v>
      </c>
      <c r="AG6" s="76" t="s">
        <v>160</v>
      </c>
      <c r="AH6" s="76" t="s">
        <v>161</v>
      </c>
      <c r="AI6" s="76" t="s">
        <v>162</v>
      </c>
      <c r="AJ6" s="76" t="s">
        <v>163</v>
      </c>
      <c r="AK6" s="76" t="s">
        <v>164</v>
      </c>
      <c r="AL6" s="76" t="s">
        <v>165</v>
      </c>
      <c r="AM6" s="76" t="s">
        <v>166</v>
      </c>
      <c r="AN6" s="76" t="s">
        <v>167</v>
      </c>
      <c r="AO6" s="76" t="s">
        <v>168</v>
      </c>
      <c r="AP6" s="76" t="s">
        <v>169</v>
      </c>
      <c r="AQ6" s="76" t="s">
        <v>170</v>
      </c>
      <c r="AR6" s="76" t="s">
        <v>171</v>
      </c>
      <c r="AS6" s="76" t="s">
        <v>172</v>
      </c>
      <c r="AT6" s="76" t="s">
        <v>173</v>
      </c>
      <c r="AU6" s="76" t="s">
        <v>174</v>
      </c>
      <c r="AV6" s="76" t="s">
        <v>175</v>
      </c>
      <c r="AW6" s="76" t="s">
        <v>56</v>
      </c>
      <c r="AX6" s="76" t="s">
        <v>176</v>
      </c>
      <c r="AY6" s="76" t="s">
        <v>177</v>
      </c>
      <c r="AZ6" s="76" t="s">
        <v>178</v>
      </c>
      <c r="BA6" s="76" t="s">
        <v>179</v>
      </c>
      <c r="BB6" s="76" t="s">
        <v>180</v>
      </c>
      <c r="BC6" s="76" t="s">
        <v>181</v>
      </c>
      <c r="BD6" s="76" t="s">
        <v>182</v>
      </c>
      <c r="BE6" s="76" t="s">
        <v>183</v>
      </c>
      <c r="BF6" s="76" t="s">
        <v>184</v>
      </c>
      <c r="BG6" s="76" t="s">
        <v>64</v>
      </c>
      <c r="BH6" s="76" t="s">
        <v>65</v>
      </c>
      <c r="BI6" s="76" t="s">
        <v>66</v>
      </c>
      <c r="BJ6" s="76" t="s">
        <v>67</v>
      </c>
      <c r="BK6" s="76" t="s">
        <v>68</v>
      </c>
      <c r="BL6" s="76" t="s">
        <v>69</v>
      </c>
      <c r="BM6" s="76" t="s">
        <v>70</v>
      </c>
      <c r="BN6" s="76" t="s">
        <v>71</v>
      </c>
      <c r="BO6" s="76" t="s">
        <v>72</v>
      </c>
      <c r="BP6" s="76" t="s">
        <v>73</v>
      </c>
      <c r="BQ6" s="76" t="s">
        <v>74</v>
      </c>
      <c r="BR6" s="76" t="s">
        <v>75</v>
      </c>
      <c r="BS6" s="76" t="s">
        <v>76</v>
      </c>
      <c r="BT6" s="76" t="s">
        <v>77</v>
      </c>
      <c r="BU6" s="76" t="s">
        <v>78</v>
      </c>
      <c r="BV6" s="76" t="s">
        <v>79</v>
      </c>
      <c r="BW6" s="76" t="s">
        <v>80</v>
      </c>
      <c r="BX6" s="76" t="s">
        <v>81</v>
      </c>
      <c r="BY6" s="76" t="s">
        <v>82</v>
      </c>
      <c r="BZ6" s="76" t="s">
        <v>83</v>
      </c>
      <c r="CA6" s="76" t="s">
        <v>84</v>
      </c>
      <c r="CB6" s="76" t="s">
        <v>85</v>
      </c>
      <c r="CC6" s="76" t="s">
        <v>86</v>
      </c>
      <c r="CD6" s="76" t="s">
        <v>87</v>
      </c>
      <c r="CE6" s="76" t="s">
        <v>88</v>
      </c>
      <c r="CF6" s="76" t="s">
        <v>89</v>
      </c>
      <c r="CG6" s="76" t="s">
        <v>90</v>
      </c>
      <c r="CH6" s="76" t="s">
        <v>91</v>
      </c>
      <c r="CI6" s="76" t="s">
        <v>92</v>
      </c>
      <c r="CJ6" s="76" t="s">
        <v>93</v>
      </c>
      <c r="CK6" s="76" t="s">
        <v>94</v>
      </c>
      <c r="CL6" s="76" t="s">
        <v>95</v>
      </c>
      <c r="CM6" s="76" t="s">
        <v>96</v>
      </c>
      <c r="CN6" s="76" t="s">
        <v>97</v>
      </c>
      <c r="CO6" s="76" t="s">
        <v>98</v>
      </c>
      <c r="CP6" s="76" t="s">
        <v>99</v>
      </c>
      <c r="CQ6" s="76" t="s">
        <v>100</v>
      </c>
      <c r="CR6" s="76" t="s">
        <v>101</v>
      </c>
      <c r="CS6" s="76" t="s">
        <v>102</v>
      </c>
      <c r="CT6" s="76" t="s">
        <v>103</v>
      </c>
      <c r="CU6" s="76" t="s">
        <v>104</v>
      </c>
      <c r="CV6" s="76" t="s">
        <v>105</v>
      </c>
      <c r="CW6" s="76" t="s">
        <v>106</v>
      </c>
      <c r="CX6" s="76" t="s">
        <v>107</v>
      </c>
      <c r="CY6" s="76" t="s">
        <v>108</v>
      </c>
      <c r="CZ6" s="76" t="s">
        <v>109</v>
      </c>
      <c r="DA6" s="76" t="s">
        <v>110</v>
      </c>
      <c r="DB6" s="76" t="s">
        <v>111</v>
      </c>
      <c r="DC6" s="76" t="s">
        <v>112</v>
      </c>
      <c r="DD6" s="76" t="s">
        <v>113</v>
      </c>
      <c r="DE6" s="76" t="s">
        <v>114</v>
      </c>
      <c r="DF6" s="76" t="s">
        <v>115</v>
      </c>
      <c r="DG6" s="76" t="s">
        <v>116</v>
      </c>
      <c r="DH6" s="76" t="s">
        <v>117</v>
      </c>
      <c r="DI6" s="76" t="s">
        <v>118</v>
      </c>
      <c r="DJ6" s="76" t="s">
        <v>119</v>
      </c>
      <c r="DK6" s="76" t="s">
        <v>120</v>
      </c>
      <c r="DL6" s="76" t="s">
        <v>121</v>
      </c>
      <c r="DM6" s="76" t="s">
        <v>122</v>
      </c>
      <c r="DN6" s="76" t="s">
        <v>123</v>
      </c>
      <c r="DO6" s="76" t="s">
        <v>124</v>
      </c>
      <c r="DP6" s="76" t="s">
        <v>125</v>
      </c>
      <c r="DQ6" s="76" t="s">
        <v>126</v>
      </c>
      <c r="DR6" s="76" t="s">
        <v>127</v>
      </c>
      <c r="DS6" s="76" t="s">
        <v>128</v>
      </c>
      <c r="DT6" s="76" t="s">
        <v>129</v>
      </c>
      <c r="DU6" s="76" t="s">
        <v>130</v>
      </c>
      <c r="DV6" s="76" t="s">
        <v>131</v>
      </c>
      <c r="DW6" s="76" t="s">
        <v>132</v>
      </c>
      <c r="DX6" s="76" t="s">
        <v>133</v>
      </c>
      <c r="DY6" s="76" t="s">
        <v>134</v>
      </c>
      <c r="DZ6" s="76" t="s">
        <v>135</v>
      </c>
      <c r="EA6" t="s">
        <v>136</v>
      </c>
      <c r="EB6" t="s">
        <v>260</v>
      </c>
    </row>
    <row r="7" spans="1:132" x14ac:dyDescent="0.25">
      <c r="A7" t="s">
        <v>185</v>
      </c>
      <c r="B7" t="s">
        <v>186</v>
      </c>
      <c r="C7" t="s">
        <v>187</v>
      </c>
      <c r="EB7" s="76"/>
    </row>
    <row r="8" spans="1:132" x14ac:dyDescent="0.25">
      <c r="A8" t="s">
        <v>185</v>
      </c>
      <c r="B8" t="s">
        <v>186</v>
      </c>
      <c r="C8" t="s">
        <v>187</v>
      </c>
      <c r="EB8" s="76"/>
    </row>
    <row r="9" spans="1:132" x14ac:dyDescent="0.25">
      <c r="A9" t="s">
        <v>185</v>
      </c>
      <c r="B9" t="s">
        <v>186</v>
      </c>
      <c r="C9" t="s">
        <v>187</v>
      </c>
      <c r="EB9" s="76"/>
    </row>
    <row r="10" spans="1:132" hidden="1" x14ac:dyDescent="0.25">
      <c r="L10" s="76">
        <f>SUM(PayrollSum[[#This Row],[BasicPay]:[NightShiftDifferential]])-PayrollSum[[#This Row],[LatesAndAbsences]]</f>
        <v>0</v>
      </c>
      <c r="AE10" s="76">
        <f>SUM(PayrollSum[[#This Row],[Salaries2]:[MapColumn10Addition]])</f>
        <v>0</v>
      </c>
      <c r="AT10" s="76">
        <f>SUM(PayrollSum[[#This Row],[MapColumn1Deduction]:[PhicContributionEE]])</f>
        <v>0</v>
      </c>
      <c r="AU10" s="76">
        <f>+PayrollSum[[#This Row],[GCI]]-PayrollSum[[#This Row],[TotalDeduction]]</f>
        <v>0</v>
      </c>
      <c r="AZ10" s="76">
        <f>SUM(PayrollSum[[#This Row],[SssContributionER]:[PhicContributionER]])</f>
        <v>0</v>
      </c>
      <c r="BE10" s="76">
        <f>SUM(PayrollSum[[#This Row],[DeMinimisBenefit]:[OtherNonTaxableIncome]])</f>
        <v>0</v>
      </c>
      <c r="EA10" t="s">
        <v>188</v>
      </c>
      <c r="EB10" s="76"/>
    </row>
    <row r="11" spans="1:132" hidden="1" x14ac:dyDescent="0.25">
      <c r="L11" s="76">
        <f>SUM(PayrollSum[[#This Row],[BasicPay]:[NightShiftDifferential]])-PayrollSum[[#This Row],[LatesAndAbsences]]</f>
        <v>0</v>
      </c>
      <c r="AE11" s="76">
        <f>SUM(PayrollSum[[#This Row],[Salaries2]:[MapColumn10Addition]])</f>
        <v>0</v>
      </c>
      <c r="AT11" s="76">
        <f>SUM(PayrollSum[[#This Row],[MapColumn1Deduction]:[PhicContributionEE]])</f>
        <v>0</v>
      </c>
      <c r="AU11" s="76">
        <f>+PayrollSum[[#This Row],[GCI]]-PayrollSum[[#This Row],[TotalDeduction]]</f>
        <v>0</v>
      </c>
      <c r="AZ11" s="76">
        <f>SUM(PayrollSum[[#This Row],[SssContributionER]:[PhicContributionER]])</f>
        <v>0</v>
      </c>
      <c r="BE11" s="76">
        <f>SUM(PayrollSum[[#This Row],[DeMinimisBenefit]:[OtherNonTaxableIncome]])</f>
        <v>0</v>
      </c>
      <c r="EA11" t="s">
        <v>188</v>
      </c>
      <c r="EB11" s="76"/>
    </row>
    <row r="12" spans="1:132" hidden="1" x14ac:dyDescent="0.25">
      <c r="L12" s="76">
        <f>SUM(PayrollSum[[#This Row],[BasicPay]:[NightShiftDifferential]])-PayrollSum[[#This Row],[LatesAndAbsences]]</f>
        <v>0</v>
      </c>
      <c r="AE12" s="76">
        <f>SUM(PayrollSum[[#This Row],[Salaries2]:[MapColumn10Addition]])</f>
        <v>0</v>
      </c>
      <c r="AT12" s="76">
        <f>SUM(PayrollSum[[#This Row],[MapColumn1Deduction]:[PhicContributionEE]])</f>
        <v>0</v>
      </c>
      <c r="AU12" s="76">
        <f>+PayrollSum[[#This Row],[GCI]]-PayrollSum[[#This Row],[TotalDeduction]]</f>
        <v>0</v>
      </c>
      <c r="AZ12" s="76">
        <f>SUM(PayrollSum[[#This Row],[SssContributionER]:[PhicContributionER]])</f>
        <v>0</v>
      </c>
      <c r="BE12" s="76">
        <f>SUM(PayrollSum[[#This Row],[DeMinimisBenefit]:[OtherNonTaxableIncome]])</f>
        <v>0</v>
      </c>
      <c r="EA12" t="s">
        <v>188</v>
      </c>
      <c r="EB12" s="76"/>
    </row>
    <row r="13" spans="1:132" hidden="1" x14ac:dyDescent="0.25">
      <c r="L13" s="76">
        <f>SUM(PayrollSum[[#This Row],[BasicPay]:[NightShiftDifferential]])-PayrollSum[[#This Row],[LatesAndAbsences]]</f>
        <v>0</v>
      </c>
      <c r="AE13" s="76">
        <f>SUM(PayrollSum[[#This Row],[Salaries2]:[MapColumn10Addition]])</f>
        <v>0</v>
      </c>
      <c r="AT13" s="76">
        <f>SUM(PayrollSum[[#This Row],[MapColumn1Deduction]:[PhicContributionEE]])</f>
        <v>0</v>
      </c>
      <c r="AU13" s="76">
        <f>+PayrollSum[[#This Row],[GCI]]-PayrollSum[[#This Row],[TotalDeduction]]</f>
        <v>0</v>
      </c>
      <c r="AZ13" s="76">
        <f>SUM(PayrollSum[[#This Row],[SssContributionER]:[PhicContributionER]])</f>
        <v>0</v>
      </c>
      <c r="BE13" s="76">
        <f>SUM(PayrollSum[[#This Row],[DeMinimisBenefit]:[OtherNonTaxableIncome]])</f>
        <v>0</v>
      </c>
      <c r="EA13" t="s">
        <v>188</v>
      </c>
      <c r="EB13" s="76"/>
    </row>
    <row r="14" spans="1:132" hidden="1" x14ac:dyDescent="0.25">
      <c r="L14" s="76">
        <f>SUM(PayrollSum[[#This Row],[BasicPay]:[NightShiftDifferential]])-PayrollSum[[#This Row],[LatesAndAbsences]]</f>
        <v>0</v>
      </c>
      <c r="AE14" s="76">
        <f>SUM(PayrollSum[[#This Row],[Salaries2]:[MapColumn10Addition]])</f>
        <v>0</v>
      </c>
      <c r="AT14" s="76">
        <f>SUM(PayrollSum[[#This Row],[MapColumn1Deduction]:[PhicContributionEE]])</f>
        <v>0</v>
      </c>
      <c r="AU14" s="76">
        <f>+PayrollSum[[#This Row],[GCI]]-PayrollSum[[#This Row],[TotalDeduction]]</f>
        <v>0</v>
      </c>
      <c r="AZ14" s="76">
        <f>SUM(PayrollSum[[#This Row],[SssContributionER]:[PhicContributionER]])</f>
        <v>0</v>
      </c>
      <c r="BE14" s="76">
        <f>SUM(PayrollSum[[#This Row],[DeMinimisBenefit]:[OtherNonTaxableIncome]])</f>
        <v>0</v>
      </c>
      <c r="EA14" t="s">
        <v>188</v>
      </c>
      <c r="EB14" s="76"/>
    </row>
    <row r="15" spans="1:132" hidden="1" x14ac:dyDescent="0.25">
      <c r="L15" s="76">
        <f>SUM(PayrollSum[[#This Row],[BasicPay]:[NightShiftDifferential]])-PayrollSum[[#This Row],[LatesAndAbsences]]</f>
        <v>0</v>
      </c>
      <c r="AE15" s="76">
        <f>SUM(PayrollSum[[#This Row],[Salaries2]:[MapColumn10Addition]])</f>
        <v>0</v>
      </c>
      <c r="AT15" s="76">
        <f>SUM(PayrollSum[[#This Row],[MapColumn1Deduction]:[PhicContributionEE]])</f>
        <v>0</v>
      </c>
      <c r="AU15" s="76">
        <f>+PayrollSum[[#This Row],[GCI]]-PayrollSum[[#This Row],[TotalDeduction]]</f>
        <v>0</v>
      </c>
      <c r="AZ15" s="76">
        <f>SUM(PayrollSum[[#This Row],[SssContributionER]:[PhicContributionER]])</f>
        <v>0</v>
      </c>
      <c r="BE15" s="76">
        <f>SUM(PayrollSum[[#This Row],[DeMinimisBenefit]:[OtherNonTaxableIncome]])</f>
        <v>0</v>
      </c>
      <c r="EA15" t="s">
        <v>188</v>
      </c>
      <c r="EB15" s="76"/>
    </row>
    <row r="16" spans="1:132" hidden="1" x14ac:dyDescent="0.25">
      <c r="L16" s="76">
        <f>SUM(PayrollSum[[#This Row],[BasicPay]:[NightShiftDifferential]])-PayrollSum[[#This Row],[LatesAndAbsences]]</f>
        <v>0</v>
      </c>
      <c r="AE16" s="76">
        <f>SUM(PayrollSum[[#This Row],[Salaries2]:[MapColumn10Addition]])</f>
        <v>0</v>
      </c>
      <c r="AT16" s="76">
        <f>SUM(PayrollSum[[#This Row],[MapColumn1Deduction]:[PhicContributionEE]])</f>
        <v>0</v>
      </c>
      <c r="AU16" s="76">
        <f>+PayrollSum[[#This Row],[GCI]]-PayrollSum[[#This Row],[TotalDeduction]]</f>
        <v>0</v>
      </c>
      <c r="AZ16" s="76">
        <f>SUM(PayrollSum[[#This Row],[SssContributionER]:[PhicContributionER]])</f>
        <v>0</v>
      </c>
      <c r="BE16" s="76">
        <f>SUM(PayrollSum[[#This Row],[DeMinimisBenefit]:[OtherNonTaxableIncome]])</f>
        <v>0</v>
      </c>
      <c r="EA16" t="s">
        <v>188</v>
      </c>
      <c r="EB16" s="76"/>
    </row>
    <row r="17" spans="12:132" hidden="1" x14ac:dyDescent="0.25">
      <c r="L17" s="76">
        <f>SUM(PayrollSum[[#This Row],[BasicPay]:[NightShiftDifferential]])-PayrollSum[[#This Row],[LatesAndAbsences]]</f>
        <v>0</v>
      </c>
      <c r="AE17" s="76">
        <f>SUM(PayrollSum[[#This Row],[Salaries2]:[MapColumn10Addition]])</f>
        <v>0</v>
      </c>
      <c r="AT17" s="76">
        <f>SUM(PayrollSum[[#This Row],[MapColumn1Deduction]:[PhicContributionEE]])</f>
        <v>0</v>
      </c>
      <c r="AU17" s="76">
        <f>+PayrollSum[[#This Row],[GCI]]-PayrollSum[[#This Row],[TotalDeduction]]</f>
        <v>0</v>
      </c>
      <c r="AZ17" s="76">
        <f>SUM(PayrollSum[[#This Row],[SssContributionER]:[PhicContributionER]])</f>
        <v>0</v>
      </c>
      <c r="BE17" s="76">
        <f>SUM(PayrollSum[[#This Row],[DeMinimisBenefit]:[OtherNonTaxableIncome]])</f>
        <v>0</v>
      </c>
      <c r="EA17" t="s">
        <v>188</v>
      </c>
      <c r="EB17" s="76"/>
    </row>
    <row r="18" spans="12:132" hidden="1" x14ac:dyDescent="0.25">
      <c r="L18" s="76">
        <f>SUM(PayrollSum[[#This Row],[BasicPay]:[NightShiftDifferential]])-PayrollSum[[#This Row],[LatesAndAbsences]]</f>
        <v>0</v>
      </c>
      <c r="AE18" s="76">
        <f>SUM(PayrollSum[[#This Row],[Salaries2]:[MapColumn10Addition]])</f>
        <v>0</v>
      </c>
      <c r="AT18" s="76">
        <f>SUM(PayrollSum[[#This Row],[MapColumn1Deduction]:[PhicContributionEE]])</f>
        <v>0</v>
      </c>
      <c r="AU18" s="76">
        <f>+PayrollSum[[#This Row],[GCI]]-PayrollSum[[#This Row],[TotalDeduction]]</f>
        <v>0</v>
      </c>
      <c r="AZ18" s="76">
        <f>SUM(PayrollSum[[#This Row],[SssContributionER]:[PhicContributionER]])</f>
        <v>0</v>
      </c>
      <c r="BE18" s="76">
        <f>SUM(PayrollSum[[#This Row],[DeMinimisBenefit]:[OtherNonTaxableIncome]])</f>
        <v>0</v>
      </c>
      <c r="EA18" t="s">
        <v>188</v>
      </c>
      <c r="EB18" s="76"/>
    </row>
    <row r="19" spans="12:132" hidden="1" x14ac:dyDescent="0.25">
      <c r="L19" s="76">
        <f>SUM(PayrollSum[[#This Row],[BasicPay]:[NightShiftDifferential]])-PayrollSum[[#This Row],[LatesAndAbsences]]</f>
        <v>0</v>
      </c>
      <c r="AE19" s="76">
        <f>SUM(PayrollSum[[#This Row],[Salaries2]:[MapColumn10Addition]])</f>
        <v>0</v>
      </c>
      <c r="AT19" s="76">
        <f>SUM(PayrollSum[[#This Row],[MapColumn1Deduction]:[PhicContributionEE]])</f>
        <v>0</v>
      </c>
      <c r="AU19" s="76">
        <f>+PayrollSum[[#This Row],[GCI]]-PayrollSum[[#This Row],[TotalDeduction]]</f>
        <v>0</v>
      </c>
      <c r="AZ19" s="76">
        <f>SUM(PayrollSum[[#This Row],[SssContributionER]:[PhicContributionER]])</f>
        <v>0</v>
      </c>
      <c r="BE19" s="76">
        <f>SUM(PayrollSum[[#This Row],[DeMinimisBenefit]:[OtherNonTaxableIncome]])</f>
        <v>0</v>
      </c>
      <c r="EA19" t="s">
        <v>188</v>
      </c>
      <c r="EB19" s="76"/>
    </row>
    <row r="20" spans="12:132" hidden="1" x14ac:dyDescent="0.25">
      <c r="L20" s="76">
        <f>SUM(PayrollSum[[#This Row],[BasicPay]:[NightShiftDifferential]])-PayrollSum[[#This Row],[LatesAndAbsences]]</f>
        <v>0</v>
      </c>
      <c r="AE20" s="76">
        <f>SUM(PayrollSum[[#This Row],[Salaries2]:[MapColumn10Addition]])</f>
        <v>0</v>
      </c>
      <c r="AT20" s="76">
        <f>SUM(PayrollSum[[#This Row],[MapColumn1Deduction]:[PhicContributionEE]])</f>
        <v>0</v>
      </c>
      <c r="AU20" s="76">
        <f>+PayrollSum[[#This Row],[GCI]]-PayrollSum[[#This Row],[TotalDeduction]]</f>
        <v>0</v>
      </c>
      <c r="AZ20" s="76">
        <f>SUM(PayrollSum[[#This Row],[SssContributionER]:[PhicContributionER]])</f>
        <v>0</v>
      </c>
      <c r="BE20" s="76">
        <f>SUM(PayrollSum[[#This Row],[DeMinimisBenefit]:[OtherNonTaxableIncome]])</f>
        <v>0</v>
      </c>
      <c r="EA20" t="s">
        <v>188</v>
      </c>
      <c r="EB20" s="76"/>
    </row>
    <row r="21" spans="12:132" hidden="1" x14ac:dyDescent="0.25">
      <c r="L21" s="76">
        <f>SUM(PayrollSum[[#This Row],[BasicPay]:[NightShiftDifferential]])-PayrollSum[[#This Row],[LatesAndAbsences]]</f>
        <v>0</v>
      </c>
      <c r="AE21" s="76">
        <f>SUM(PayrollSum[[#This Row],[Salaries2]:[MapColumn10Addition]])</f>
        <v>0</v>
      </c>
      <c r="AT21" s="76">
        <f>SUM(PayrollSum[[#This Row],[MapColumn1Deduction]:[PhicContributionEE]])</f>
        <v>0</v>
      </c>
      <c r="AU21" s="76">
        <f>+PayrollSum[[#This Row],[GCI]]-PayrollSum[[#This Row],[TotalDeduction]]</f>
        <v>0</v>
      </c>
      <c r="AZ21" s="76">
        <f>SUM(PayrollSum[[#This Row],[SssContributionER]:[PhicContributionER]])</f>
        <v>0</v>
      </c>
      <c r="BE21" s="76">
        <f>SUM(PayrollSum[[#This Row],[DeMinimisBenefit]:[OtherNonTaxableIncome]])</f>
        <v>0</v>
      </c>
      <c r="EA21" t="s">
        <v>188</v>
      </c>
      <c r="EB21" s="76"/>
    </row>
    <row r="22" spans="12:132" hidden="1" x14ac:dyDescent="0.25">
      <c r="L22" s="76">
        <f>SUM(PayrollSum[[#This Row],[BasicPay]:[NightShiftDifferential]])-PayrollSum[[#This Row],[LatesAndAbsences]]</f>
        <v>0</v>
      </c>
      <c r="AE22" s="76">
        <f>SUM(PayrollSum[[#This Row],[Salaries2]:[MapColumn10Addition]])</f>
        <v>0</v>
      </c>
      <c r="AT22" s="76">
        <f>SUM(PayrollSum[[#This Row],[MapColumn1Deduction]:[PhicContributionEE]])</f>
        <v>0</v>
      </c>
      <c r="AU22" s="76">
        <f>+PayrollSum[[#This Row],[GCI]]-PayrollSum[[#This Row],[TotalDeduction]]</f>
        <v>0</v>
      </c>
      <c r="AZ22" s="76">
        <f>SUM(PayrollSum[[#This Row],[SssContributionER]:[PhicContributionER]])</f>
        <v>0</v>
      </c>
      <c r="BE22" s="76">
        <f>SUM(PayrollSum[[#This Row],[DeMinimisBenefit]:[OtherNonTaxableIncome]])</f>
        <v>0</v>
      </c>
      <c r="EA22" t="s">
        <v>188</v>
      </c>
      <c r="EB22" s="76"/>
    </row>
    <row r="23" spans="12:132" hidden="1" x14ac:dyDescent="0.25">
      <c r="L23" s="76">
        <f>SUM(PayrollSum[[#This Row],[BasicPay]:[NightShiftDifferential]])-PayrollSum[[#This Row],[LatesAndAbsences]]</f>
        <v>0</v>
      </c>
      <c r="AE23" s="76">
        <f>SUM(PayrollSum[[#This Row],[Salaries2]:[MapColumn10Addition]])</f>
        <v>0</v>
      </c>
      <c r="AT23" s="76">
        <f>SUM(PayrollSum[[#This Row],[MapColumn1Deduction]:[PhicContributionEE]])</f>
        <v>0</v>
      </c>
      <c r="AU23" s="76">
        <f>+PayrollSum[[#This Row],[GCI]]-PayrollSum[[#This Row],[TotalDeduction]]</f>
        <v>0</v>
      </c>
      <c r="AZ23" s="76">
        <f>SUM(PayrollSum[[#This Row],[SssContributionER]:[PhicContributionER]])</f>
        <v>0</v>
      </c>
      <c r="BE23" s="76">
        <f>SUM(PayrollSum[[#This Row],[DeMinimisBenefit]:[OtherNonTaxableIncome]])</f>
        <v>0</v>
      </c>
      <c r="EA23" t="s">
        <v>188</v>
      </c>
      <c r="EB23" s="76"/>
    </row>
    <row r="24" spans="12:132" hidden="1" x14ac:dyDescent="0.25">
      <c r="L24" s="76">
        <f>SUM(PayrollSum[[#This Row],[BasicPay]:[NightShiftDifferential]])-PayrollSum[[#This Row],[LatesAndAbsences]]</f>
        <v>0</v>
      </c>
      <c r="AE24" s="76">
        <f>SUM(PayrollSum[[#This Row],[Salaries2]:[MapColumn10Addition]])</f>
        <v>0</v>
      </c>
      <c r="AT24" s="76">
        <f>SUM(PayrollSum[[#This Row],[MapColumn1Deduction]:[PhicContributionEE]])</f>
        <v>0</v>
      </c>
      <c r="AU24" s="76">
        <f>+PayrollSum[[#This Row],[GCI]]-PayrollSum[[#This Row],[TotalDeduction]]</f>
        <v>0</v>
      </c>
      <c r="AZ24" s="76">
        <f>SUM(PayrollSum[[#This Row],[SssContributionER]:[PhicContributionER]])</f>
        <v>0</v>
      </c>
      <c r="BE24" s="76">
        <f>SUM(PayrollSum[[#This Row],[DeMinimisBenefit]:[OtherNonTaxableIncome]])</f>
        <v>0</v>
      </c>
      <c r="EA24" t="s">
        <v>188</v>
      </c>
      <c r="EB24" s="76"/>
    </row>
    <row r="25" spans="12:132" hidden="1" x14ac:dyDescent="0.25">
      <c r="L25" s="76">
        <f>SUM(PayrollSum[[#This Row],[BasicPay]:[NightShiftDifferential]])-PayrollSum[[#This Row],[LatesAndAbsences]]</f>
        <v>0</v>
      </c>
      <c r="AE25" s="76">
        <f>SUM(PayrollSum[[#This Row],[Salaries2]:[MapColumn10Addition]])</f>
        <v>0</v>
      </c>
      <c r="AT25" s="76">
        <f>SUM(PayrollSum[[#This Row],[MapColumn1Deduction]:[PhicContributionEE]])</f>
        <v>0</v>
      </c>
      <c r="AU25" s="76">
        <f>+PayrollSum[[#This Row],[GCI]]-PayrollSum[[#This Row],[TotalDeduction]]</f>
        <v>0</v>
      </c>
      <c r="AZ25" s="76">
        <f>SUM(PayrollSum[[#This Row],[SssContributionER]:[PhicContributionER]])</f>
        <v>0</v>
      </c>
      <c r="BE25" s="76">
        <f>SUM(PayrollSum[[#This Row],[DeMinimisBenefit]:[OtherNonTaxableIncome]])</f>
        <v>0</v>
      </c>
      <c r="EA25" t="s">
        <v>188</v>
      </c>
      <c r="EB25" s="76"/>
    </row>
    <row r="26" spans="12:132" hidden="1" x14ac:dyDescent="0.25">
      <c r="L26" s="76">
        <f>SUM(PayrollSum[[#This Row],[BasicPay]:[NightShiftDifferential]])-PayrollSum[[#This Row],[LatesAndAbsences]]</f>
        <v>0</v>
      </c>
      <c r="AE26" s="76">
        <f>SUM(PayrollSum[[#This Row],[Salaries2]:[MapColumn10Addition]])</f>
        <v>0</v>
      </c>
      <c r="AT26" s="76">
        <f>SUM(PayrollSum[[#This Row],[MapColumn1Deduction]:[PhicContributionEE]])</f>
        <v>0</v>
      </c>
      <c r="AU26" s="76">
        <f>+PayrollSum[[#This Row],[GCI]]-PayrollSum[[#This Row],[TotalDeduction]]</f>
        <v>0</v>
      </c>
      <c r="AZ26" s="76">
        <f>SUM(PayrollSum[[#This Row],[SssContributionER]:[PhicContributionER]])</f>
        <v>0</v>
      </c>
      <c r="BE26" s="76">
        <f>SUM(PayrollSum[[#This Row],[DeMinimisBenefit]:[OtherNonTaxableIncome]])</f>
        <v>0</v>
      </c>
      <c r="EA26" t="s">
        <v>188</v>
      </c>
      <c r="EB26" s="76"/>
    </row>
    <row r="27" spans="12:132" hidden="1" x14ac:dyDescent="0.25">
      <c r="L27" s="76">
        <f>SUM(PayrollSum[[#This Row],[BasicPay]:[NightShiftDifferential]])-PayrollSum[[#This Row],[LatesAndAbsences]]</f>
        <v>0</v>
      </c>
      <c r="AE27" s="76">
        <f>SUM(PayrollSum[[#This Row],[Salaries2]:[MapColumn10Addition]])</f>
        <v>0</v>
      </c>
      <c r="AT27" s="76">
        <f>SUM(PayrollSum[[#This Row],[MapColumn1Deduction]:[PhicContributionEE]])</f>
        <v>0</v>
      </c>
      <c r="AU27" s="76">
        <f>+PayrollSum[[#This Row],[GCI]]-PayrollSum[[#This Row],[TotalDeduction]]</f>
        <v>0</v>
      </c>
      <c r="AZ27" s="76">
        <f>SUM(PayrollSum[[#This Row],[SssContributionER]:[PhicContributionER]])</f>
        <v>0</v>
      </c>
      <c r="BE27" s="76">
        <f>SUM(PayrollSum[[#This Row],[DeMinimisBenefit]:[OtherNonTaxableIncome]])</f>
        <v>0</v>
      </c>
      <c r="EA27" t="s">
        <v>188</v>
      </c>
      <c r="EB27" s="76"/>
    </row>
    <row r="28" spans="12:132" hidden="1" x14ac:dyDescent="0.25">
      <c r="L28" s="76">
        <f>SUM(PayrollSum[[#This Row],[BasicPay]:[NightShiftDifferential]])-PayrollSum[[#This Row],[LatesAndAbsences]]</f>
        <v>0</v>
      </c>
      <c r="AE28" s="76">
        <f>SUM(PayrollSum[[#This Row],[Salaries2]:[MapColumn10Addition]])</f>
        <v>0</v>
      </c>
      <c r="AT28" s="76">
        <f>SUM(PayrollSum[[#This Row],[MapColumn1Deduction]:[PhicContributionEE]])</f>
        <v>0</v>
      </c>
      <c r="AU28" s="76">
        <f>+PayrollSum[[#This Row],[GCI]]-PayrollSum[[#This Row],[TotalDeduction]]</f>
        <v>0</v>
      </c>
      <c r="AZ28" s="76">
        <f>SUM(PayrollSum[[#This Row],[SssContributionER]:[PhicContributionER]])</f>
        <v>0</v>
      </c>
      <c r="BE28" s="76">
        <f>SUM(PayrollSum[[#This Row],[DeMinimisBenefit]:[OtherNonTaxableIncome]])</f>
        <v>0</v>
      </c>
      <c r="EA28" t="s">
        <v>188</v>
      </c>
      <c r="EB28" s="76"/>
    </row>
    <row r="29" spans="12:132" hidden="1" x14ac:dyDescent="0.25">
      <c r="L29" s="76">
        <f>SUM(PayrollSum[[#This Row],[BasicPay]:[NightShiftDifferential]])-PayrollSum[[#This Row],[LatesAndAbsences]]</f>
        <v>0</v>
      </c>
      <c r="AE29" s="76">
        <f>SUM(PayrollSum[[#This Row],[Salaries2]:[MapColumn10Addition]])</f>
        <v>0</v>
      </c>
      <c r="AT29" s="76">
        <f>SUM(PayrollSum[[#This Row],[MapColumn1Deduction]:[PhicContributionEE]])</f>
        <v>0</v>
      </c>
      <c r="AU29" s="76">
        <f>+PayrollSum[[#This Row],[GCI]]-PayrollSum[[#This Row],[TotalDeduction]]</f>
        <v>0</v>
      </c>
      <c r="AZ29" s="76">
        <f>SUM(PayrollSum[[#This Row],[SssContributionER]:[PhicContributionER]])</f>
        <v>0</v>
      </c>
      <c r="BE29" s="76">
        <f>SUM(PayrollSum[[#This Row],[DeMinimisBenefit]:[OtherNonTaxableIncome]])</f>
        <v>0</v>
      </c>
      <c r="EA29" t="s">
        <v>188</v>
      </c>
      <c r="EB29" s="76"/>
    </row>
    <row r="30" spans="12:132" hidden="1" x14ac:dyDescent="0.25">
      <c r="L30" s="76">
        <f>SUM(PayrollSum[[#This Row],[BasicPay]:[NightShiftDifferential]])-PayrollSum[[#This Row],[LatesAndAbsences]]</f>
        <v>0</v>
      </c>
      <c r="AE30" s="76">
        <f>SUM(PayrollSum[[#This Row],[Salaries2]:[MapColumn10Addition]])</f>
        <v>0</v>
      </c>
      <c r="AT30" s="76">
        <f>SUM(PayrollSum[[#This Row],[MapColumn1Deduction]:[PhicContributionEE]])</f>
        <v>0</v>
      </c>
      <c r="AU30" s="76">
        <f>+PayrollSum[[#This Row],[GCI]]-PayrollSum[[#This Row],[TotalDeduction]]</f>
        <v>0</v>
      </c>
      <c r="AZ30" s="76">
        <f>SUM(PayrollSum[[#This Row],[SssContributionER]:[PhicContributionER]])</f>
        <v>0</v>
      </c>
      <c r="BE30" s="76">
        <f>SUM(PayrollSum[[#This Row],[DeMinimisBenefit]:[OtherNonTaxableIncome]])</f>
        <v>0</v>
      </c>
      <c r="EA30" t="s">
        <v>188</v>
      </c>
      <c r="EB30" s="76"/>
    </row>
    <row r="31" spans="12:132" hidden="1" x14ac:dyDescent="0.25">
      <c r="L31" s="76">
        <f>SUM(PayrollSum[[#This Row],[BasicPay]:[NightShiftDifferential]])-PayrollSum[[#This Row],[LatesAndAbsences]]</f>
        <v>0</v>
      </c>
      <c r="AE31" s="76">
        <f>SUM(PayrollSum[[#This Row],[Salaries2]:[MapColumn10Addition]])</f>
        <v>0</v>
      </c>
      <c r="AT31" s="76">
        <f>SUM(PayrollSum[[#This Row],[MapColumn1Deduction]:[PhicContributionEE]])</f>
        <v>0</v>
      </c>
      <c r="AU31" s="76">
        <f>+PayrollSum[[#This Row],[GCI]]-PayrollSum[[#This Row],[TotalDeduction]]</f>
        <v>0</v>
      </c>
      <c r="AZ31" s="76">
        <f>SUM(PayrollSum[[#This Row],[SssContributionER]:[PhicContributionER]])</f>
        <v>0</v>
      </c>
      <c r="BE31" s="76">
        <f>SUM(PayrollSum[[#This Row],[DeMinimisBenefit]:[OtherNonTaxableIncome]])</f>
        <v>0</v>
      </c>
      <c r="EA31" t="s">
        <v>188</v>
      </c>
      <c r="EB31" s="76"/>
    </row>
    <row r="32" spans="12:132" hidden="1" x14ac:dyDescent="0.25">
      <c r="L32" s="76">
        <f>SUM(PayrollSum[[#This Row],[BasicPay]:[NightShiftDifferential]])-PayrollSum[[#This Row],[LatesAndAbsences]]</f>
        <v>0</v>
      </c>
      <c r="AE32" s="76">
        <f>SUM(PayrollSum[[#This Row],[Salaries2]:[MapColumn10Addition]])</f>
        <v>0</v>
      </c>
      <c r="AT32" s="76">
        <f>SUM(PayrollSum[[#This Row],[MapColumn1Deduction]:[PhicContributionEE]])</f>
        <v>0</v>
      </c>
      <c r="AU32" s="76">
        <f>+PayrollSum[[#This Row],[GCI]]-PayrollSum[[#This Row],[TotalDeduction]]</f>
        <v>0</v>
      </c>
      <c r="AZ32" s="76">
        <f>SUM(PayrollSum[[#This Row],[SssContributionER]:[PhicContributionER]])</f>
        <v>0</v>
      </c>
      <c r="BE32" s="76">
        <f>SUM(PayrollSum[[#This Row],[DeMinimisBenefit]:[OtherNonTaxableIncome]])</f>
        <v>0</v>
      </c>
      <c r="EA32" t="s">
        <v>188</v>
      </c>
      <c r="EB32" s="76"/>
    </row>
    <row r="33" spans="12:132" hidden="1" x14ac:dyDescent="0.25">
      <c r="L33" s="76">
        <f>SUM(PayrollSum[[#This Row],[BasicPay]:[NightShiftDifferential]])-PayrollSum[[#This Row],[LatesAndAbsences]]</f>
        <v>0</v>
      </c>
      <c r="AE33" s="76">
        <f>SUM(PayrollSum[[#This Row],[Salaries2]:[MapColumn10Addition]])</f>
        <v>0</v>
      </c>
      <c r="AT33" s="76">
        <f>SUM(PayrollSum[[#This Row],[MapColumn1Deduction]:[PhicContributionEE]])</f>
        <v>0</v>
      </c>
      <c r="AU33" s="76">
        <f>+PayrollSum[[#This Row],[GCI]]-PayrollSum[[#This Row],[TotalDeduction]]</f>
        <v>0</v>
      </c>
      <c r="AZ33" s="76">
        <f>SUM(PayrollSum[[#This Row],[SssContributionER]:[PhicContributionER]])</f>
        <v>0</v>
      </c>
      <c r="BE33" s="76">
        <f>SUM(PayrollSum[[#This Row],[DeMinimisBenefit]:[OtherNonTaxableIncome]])</f>
        <v>0</v>
      </c>
      <c r="EA33" t="s">
        <v>188</v>
      </c>
      <c r="EB33" s="76"/>
    </row>
    <row r="34" spans="12:132" hidden="1" x14ac:dyDescent="0.25">
      <c r="L34" s="76">
        <f>SUM(PayrollSum[[#This Row],[BasicPay]:[NightShiftDifferential]])-PayrollSum[[#This Row],[LatesAndAbsences]]</f>
        <v>0</v>
      </c>
      <c r="AE34" s="76">
        <f>SUM(PayrollSum[[#This Row],[Salaries2]:[MapColumn10Addition]])</f>
        <v>0</v>
      </c>
      <c r="AT34" s="76">
        <f>SUM(PayrollSum[[#This Row],[MapColumn1Deduction]:[PhicContributionEE]])</f>
        <v>0</v>
      </c>
      <c r="AU34" s="76">
        <f>+PayrollSum[[#This Row],[GCI]]-PayrollSum[[#This Row],[TotalDeduction]]</f>
        <v>0</v>
      </c>
      <c r="AZ34" s="76">
        <f>SUM(PayrollSum[[#This Row],[SssContributionER]:[PhicContributionER]])</f>
        <v>0</v>
      </c>
      <c r="BE34" s="76">
        <f>SUM(PayrollSum[[#This Row],[DeMinimisBenefit]:[OtherNonTaxableIncome]])</f>
        <v>0</v>
      </c>
      <c r="EA34" t="s">
        <v>188</v>
      </c>
      <c r="EB34" s="76"/>
    </row>
    <row r="35" spans="12:132" hidden="1" x14ac:dyDescent="0.25">
      <c r="L35" s="76">
        <f>SUM(PayrollSum[[#This Row],[BasicPay]:[NightShiftDifferential]])-PayrollSum[[#This Row],[LatesAndAbsences]]</f>
        <v>0</v>
      </c>
      <c r="AE35" s="76">
        <f>SUM(PayrollSum[[#This Row],[Salaries2]:[MapColumn10Addition]])</f>
        <v>0</v>
      </c>
      <c r="AT35" s="76">
        <f>SUM(PayrollSum[[#This Row],[MapColumn1Deduction]:[PhicContributionEE]])</f>
        <v>0</v>
      </c>
      <c r="AU35" s="76">
        <f>+PayrollSum[[#This Row],[GCI]]-PayrollSum[[#This Row],[TotalDeduction]]</f>
        <v>0</v>
      </c>
      <c r="AZ35" s="76">
        <f>SUM(PayrollSum[[#This Row],[SssContributionER]:[PhicContributionER]])</f>
        <v>0</v>
      </c>
      <c r="BE35" s="76">
        <f>SUM(PayrollSum[[#This Row],[DeMinimisBenefit]:[OtherNonTaxableIncome]])</f>
        <v>0</v>
      </c>
      <c r="EA35" t="s">
        <v>188</v>
      </c>
      <c r="EB35" s="76"/>
    </row>
    <row r="36" spans="12:132" hidden="1" x14ac:dyDescent="0.25">
      <c r="L36" s="76">
        <f>SUM(PayrollSum[[#This Row],[BasicPay]:[NightShiftDifferential]])-PayrollSum[[#This Row],[LatesAndAbsences]]</f>
        <v>0</v>
      </c>
      <c r="AE36" s="76">
        <f>SUM(PayrollSum[[#This Row],[Salaries2]:[MapColumn10Addition]])</f>
        <v>0</v>
      </c>
      <c r="AT36" s="76">
        <f>SUM(PayrollSum[[#This Row],[MapColumn1Deduction]:[PhicContributionEE]])</f>
        <v>0</v>
      </c>
      <c r="AU36" s="76">
        <f>+PayrollSum[[#This Row],[GCI]]-PayrollSum[[#This Row],[TotalDeduction]]</f>
        <v>0</v>
      </c>
      <c r="AZ36" s="76">
        <f>SUM(PayrollSum[[#This Row],[SssContributionER]:[PhicContributionER]])</f>
        <v>0</v>
      </c>
      <c r="BE36" s="76">
        <f>SUM(PayrollSum[[#This Row],[DeMinimisBenefit]:[OtherNonTaxableIncome]])</f>
        <v>0</v>
      </c>
      <c r="EA36" t="s">
        <v>188</v>
      </c>
      <c r="EB36" s="76"/>
    </row>
    <row r="37" spans="12:132" hidden="1" x14ac:dyDescent="0.25">
      <c r="L37" s="76">
        <f>SUM(PayrollSum[[#This Row],[BasicPay]:[NightShiftDifferential]])-PayrollSum[[#This Row],[LatesAndAbsences]]</f>
        <v>0</v>
      </c>
      <c r="AE37" s="76">
        <f>SUM(PayrollSum[[#This Row],[Salaries2]:[MapColumn10Addition]])</f>
        <v>0</v>
      </c>
      <c r="AT37" s="76">
        <f>SUM(PayrollSum[[#This Row],[MapColumn1Deduction]:[PhicContributionEE]])</f>
        <v>0</v>
      </c>
      <c r="AU37" s="76">
        <f>+PayrollSum[[#This Row],[GCI]]-PayrollSum[[#This Row],[TotalDeduction]]</f>
        <v>0</v>
      </c>
      <c r="AZ37" s="76">
        <f>SUM(PayrollSum[[#This Row],[SssContributionER]:[PhicContributionER]])</f>
        <v>0</v>
      </c>
      <c r="BE37" s="76">
        <f>SUM(PayrollSum[[#This Row],[DeMinimisBenefit]:[OtherNonTaxableIncome]])</f>
        <v>0</v>
      </c>
      <c r="EA37" t="s">
        <v>188</v>
      </c>
      <c r="EB37" s="76"/>
    </row>
    <row r="38" spans="12:132" hidden="1" x14ac:dyDescent="0.25">
      <c r="L38" s="76">
        <f>SUM(PayrollSum[[#This Row],[BasicPay]:[NightShiftDifferential]])-PayrollSum[[#This Row],[LatesAndAbsences]]</f>
        <v>0</v>
      </c>
      <c r="AE38" s="76">
        <f>SUM(PayrollSum[[#This Row],[Salaries2]:[MapColumn10Addition]])</f>
        <v>0</v>
      </c>
      <c r="AT38" s="76">
        <f>SUM(PayrollSum[[#This Row],[MapColumn1Deduction]:[PhicContributionEE]])</f>
        <v>0</v>
      </c>
      <c r="AU38" s="76">
        <f>+PayrollSum[[#This Row],[GCI]]-PayrollSum[[#This Row],[TotalDeduction]]</f>
        <v>0</v>
      </c>
      <c r="AZ38" s="76">
        <f>SUM(PayrollSum[[#This Row],[SssContributionER]:[PhicContributionER]])</f>
        <v>0</v>
      </c>
      <c r="BE38" s="76">
        <f>SUM(PayrollSum[[#This Row],[DeMinimisBenefit]:[OtherNonTaxableIncome]])</f>
        <v>0</v>
      </c>
      <c r="EA38" t="s">
        <v>188</v>
      </c>
      <c r="EB38" s="76"/>
    </row>
    <row r="39" spans="12:132" hidden="1" x14ac:dyDescent="0.25">
      <c r="L39" s="76">
        <f>SUM(PayrollSum[[#This Row],[BasicPay]:[NightShiftDifferential]])-PayrollSum[[#This Row],[LatesAndAbsences]]</f>
        <v>0</v>
      </c>
      <c r="AE39" s="76">
        <f>SUM(PayrollSum[[#This Row],[Salaries2]:[MapColumn10Addition]])</f>
        <v>0</v>
      </c>
      <c r="AT39" s="76">
        <f>SUM(PayrollSum[[#This Row],[MapColumn1Deduction]:[PhicContributionEE]])</f>
        <v>0</v>
      </c>
      <c r="AU39" s="76">
        <f>+PayrollSum[[#This Row],[GCI]]-PayrollSum[[#This Row],[TotalDeduction]]</f>
        <v>0</v>
      </c>
      <c r="AZ39" s="76">
        <f>SUM(PayrollSum[[#This Row],[SssContributionER]:[PhicContributionER]])</f>
        <v>0</v>
      </c>
      <c r="BE39" s="76">
        <f>SUM(PayrollSum[[#This Row],[DeMinimisBenefit]:[OtherNonTaxableIncome]])</f>
        <v>0</v>
      </c>
      <c r="EA39" t="s">
        <v>188</v>
      </c>
      <c r="EB39" s="76"/>
    </row>
    <row r="40" spans="12:132" hidden="1" x14ac:dyDescent="0.25">
      <c r="L40" s="76">
        <f>SUM(PayrollSum[[#This Row],[BasicPay]:[NightShiftDifferential]])-PayrollSum[[#This Row],[LatesAndAbsences]]</f>
        <v>0</v>
      </c>
      <c r="AE40" s="76">
        <f>SUM(PayrollSum[[#This Row],[Salaries2]:[MapColumn10Addition]])</f>
        <v>0</v>
      </c>
      <c r="AT40" s="76">
        <f>SUM(PayrollSum[[#This Row],[MapColumn1Deduction]:[PhicContributionEE]])</f>
        <v>0</v>
      </c>
      <c r="AU40" s="76">
        <f>+PayrollSum[[#This Row],[GCI]]-PayrollSum[[#This Row],[TotalDeduction]]</f>
        <v>0</v>
      </c>
      <c r="AZ40" s="76">
        <f>SUM(PayrollSum[[#This Row],[SssContributionER]:[PhicContributionER]])</f>
        <v>0</v>
      </c>
      <c r="BE40" s="76">
        <f>SUM(PayrollSum[[#This Row],[DeMinimisBenefit]:[OtherNonTaxableIncome]])</f>
        <v>0</v>
      </c>
      <c r="EA40" t="s">
        <v>188</v>
      </c>
      <c r="EB40" s="76"/>
    </row>
    <row r="41" spans="12:132" hidden="1" x14ac:dyDescent="0.25">
      <c r="L41" s="76">
        <f>SUM(PayrollSum[[#This Row],[BasicPay]:[NightShiftDifferential]])-PayrollSum[[#This Row],[LatesAndAbsences]]</f>
        <v>0</v>
      </c>
      <c r="AE41" s="76">
        <f>SUM(PayrollSum[[#This Row],[Salaries2]:[MapColumn10Addition]])</f>
        <v>0</v>
      </c>
      <c r="AT41" s="76">
        <f>SUM(PayrollSum[[#This Row],[MapColumn1Deduction]:[PhicContributionEE]])</f>
        <v>0</v>
      </c>
      <c r="AU41" s="76">
        <f>+PayrollSum[[#This Row],[GCI]]-PayrollSum[[#This Row],[TotalDeduction]]</f>
        <v>0</v>
      </c>
      <c r="AZ41" s="76">
        <f>SUM(PayrollSum[[#This Row],[SssContributionER]:[PhicContributionER]])</f>
        <v>0</v>
      </c>
      <c r="BE41" s="76">
        <f>SUM(PayrollSum[[#This Row],[DeMinimisBenefit]:[OtherNonTaxableIncome]])</f>
        <v>0</v>
      </c>
      <c r="EA41" t="s">
        <v>188</v>
      </c>
      <c r="EB41" s="76"/>
    </row>
    <row r="42" spans="12:132" hidden="1" x14ac:dyDescent="0.25">
      <c r="L42" s="76">
        <f>SUM(PayrollSum[[#This Row],[BasicPay]:[NightShiftDifferential]])-PayrollSum[[#This Row],[LatesAndAbsences]]</f>
        <v>0</v>
      </c>
      <c r="AE42" s="76">
        <f>SUM(PayrollSum[[#This Row],[Salaries2]:[MapColumn10Addition]])</f>
        <v>0</v>
      </c>
      <c r="AT42" s="76">
        <f>SUM(PayrollSum[[#This Row],[MapColumn1Deduction]:[PhicContributionEE]])</f>
        <v>0</v>
      </c>
      <c r="AU42" s="76">
        <f>+PayrollSum[[#This Row],[GCI]]-PayrollSum[[#This Row],[TotalDeduction]]</f>
        <v>0</v>
      </c>
      <c r="AZ42" s="76">
        <f>SUM(PayrollSum[[#This Row],[SssContributionER]:[PhicContributionER]])</f>
        <v>0</v>
      </c>
      <c r="BE42" s="76">
        <f>SUM(PayrollSum[[#This Row],[DeMinimisBenefit]:[OtherNonTaxableIncome]])</f>
        <v>0</v>
      </c>
      <c r="EA42" t="s">
        <v>188</v>
      </c>
      <c r="EB42" s="76"/>
    </row>
    <row r="43" spans="12:132" hidden="1" x14ac:dyDescent="0.25">
      <c r="L43" s="76">
        <f>SUM(PayrollSum[[#This Row],[BasicPay]:[NightShiftDifferential]])-PayrollSum[[#This Row],[LatesAndAbsences]]</f>
        <v>0</v>
      </c>
      <c r="AE43" s="76">
        <f>SUM(PayrollSum[[#This Row],[Salaries2]:[MapColumn10Addition]])</f>
        <v>0</v>
      </c>
      <c r="AT43" s="76">
        <f>SUM(PayrollSum[[#This Row],[MapColumn1Deduction]:[PhicContributionEE]])</f>
        <v>0</v>
      </c>
      <c r="AU43" s="76">
        <f>+PayrollSum[[#This Row],[GCI]]-PayrollSum[[#This Row],[TotalDeduction]]</f>
        <v>0</v>
      </c>
      <c r="AZ43" s="76">
        <f>SUM(PayrollSum[[#This Row],[SssContributionER]:[PhicContributionER]])</f>
        <v>0</v>
      </c>
      <c r="BE43" s="76">
        <f>SUM(PayrollSum[[#This Row],[DeMinimisBenefit]:[OtherNonTaxableIncome]])</f>
        <v>0</v>
      </c>
      <c r="EA43" t="s">
        <v>188</v>
      </c>
      <c r="EB43" s="76"/>
    </row>
    <row r="44" spans="12:132" hidden="1" x14ac:dyDescent="0.25">
      <c r="L44" s="76">
        <f>SUM(PayrollSum[[#This Row],[BasicPay]:[NightShiftDifferential]])-PayrollSum[[#This Row],[LatesAndAbsences]]</f>
        <v>0</v>
      </c>
      <c r="AE44" s="76">
        <f>SUM(PayrollSum[[#This Row],[Salaries2]:[MapColumn10Addition]])</f>
        <v>0</v>
      </c>
      <c r="AT44" s="76">
        <f>SUM(PayrollSum[[#This Row],[MapColumn1Deduction]:[PhicContributionEE]])</f>
        <v>0</v>
      </c>
      <c r="AU44" s="76">
        <f>+PayrollSum[[#This Row],[GCI]]-PayrollSum[[#This Row],[TotalDeduction]]</f>
        <v>0</v>
      </c>
      <c r="AZ44" s="76">
        <f>SUM(PayrollSum[[#This Row],[SssContributionER]:[PhicContributionER]])</f>
        <v>0</v>
      </c>
      <c r="BE44" s="76">
        <f>SUM(PayrollSum[[#This Row],[DeMinimisBenefit]:[OtherNonTaxableIncome]])</f>
        <v>0</v>
      </c>
      <c r="EA44" t="s">
        <v>188</v>
      </c>
      <c r="EB44" s="76"/>
    </row>
    <row r="45" spans="12:132" hidden="1" x14ac:dyDescent="0.25">
      <c r="L45" s="76">
        <f>SUM(PayrollSum[[#This Row],[BasicPay]:[NightShiftDifferential]])-PayrollSum[[#This Row],[LatesAndAbsences]]</f>
        <v>0</v>
      </c>
      <c r="AE45" s="76">
        <f>SUM(PayrollSum[[#This Row],[Salaries2]:[MapColumn10Addition]])</f>
        <v>0</v>
      </c>
      <c r="AT45" s="76">
        <f>SUM(PayrollSum[[#This Row],[MapColumn1Deduction]:[PhicContributionEE]])</f>
        <v>0</v>
      </c>
      <c r="AU45" s="76">
        <f>+PayrollSum[[#This Row],[GCI]]-PayrollSum[[#This Row],[TotalDeduction]]</f>
        <v>0</v>
      </c>
      <c r="AZ45" s="76">
        <f>SUM(PayrollSum[[#This Row],[SssContributionER]:[PhicContributionER]])</f>
        <v>0</v>
      </c>
      <c r="BE45" s="76">
        <f>SUM(PayrollSum[[#This Row],[DeMinimisBenefit]:[OtherNonTaxableIncome]])</f>
        <v>0</v>
      </c>
      <c r="EA45" t="s">
        <v>188</v>
      </c>
      <c r="EB45" s="76"/>
    </row>
    <row r="46" spans="12:132" hidden="1" x14ac:dyDescent="0.25">
      <c r="L46" s="76">
        <f>SUM(PayrollSum[[#This Row],[BasicPay]:[NightShiftDifferential]])-PayrollSum[[#This Row],[LatesAndAbsences]]</f>
        <v>0</v>
      </c>
      <c r="AE46" s="76">
        <f>SUM(PayrollSum[[#This Row],[Salaries2]:[MapColumn10Addition]])</f>
        <v>0</v>
      </c>
      <c r="AT46" s="76">
        <f>SUM(PayrollSum[[#This Row],[MapColumn1Deduction]:[PhicContributionEE]])</f>
        <v>0</v>
      </c>
      <c r="AU46" s="76">
        <f>+PayrollSum[[#This Row],[GCI]]-PayrollSum[[#This Row],[TotalDeduction]]</f>
        <v>0</v>
      </c>
      <c r="AZ46" s="76">
        <f>SUM(PayrollSum[[#This Row],[SssContributionER]:[PhicContributionER]])</f>
        <v>0</v>
      </c>
      <c r="BE46" s="76">
        <f>SUM(PayrollSum[[#This Row],[DeMinimisBenefit]:[OtherNonTaxableIncome]])</f>
        <v>0</v>
      </c>
      <c r="EA46" t="s">
        <v>188</v>
      </c>
      <c r="EB46" s="76"/>
    </row>
    <row r="47" spans="12:132" hidden="1" x14ac:dyDescent="0.25">
      <c r="L47" s="76">
        <f>SUM(PayrollSum[[#This Row],[BasicPay]:[NightShiftDifferential]])-PayrollSum[[#This Row],[LatesAndAbsences]]</f>
        <v>0</v>
      </c>
      <c r="AE47" s="76">
        <f>SUM(PayrollSum[[#This Row],[Salaries2]:[MapColumn10Addition]])</f>
        <v>0</v>
      </c>
      <c r="AT47" s="76">
        <f>SUM(PayrollSum[[#This Row],[MapColumn1Deduction]:[PhicContributionEE]])</f>
        <v>0</v>
      </c>
      <c r="AU47" s="76">
        <f>+PayrollSum[[#This Row],[GCI]]-PayrollSum[[#This Row],[TotalDeduction]]</f>
        <v>0</v>
      </c>
      <c r="AZ47" s="76">
        <f>SUM(PayrollSum[[#This Row],[SssContributionER]:[PhicContributionER]])</f>
        <v>0</v>
      </c>
      <c r="BE47" s="76">
        <f>SUM(PayrollSum[[#This Row],[DeMinimisBenefit]:[OtherNonTaxableIncome]])</f>
        <v>0</v>
      </c>
      <c r="EA47" t="s">
        <v>188</v>
      </c>
      <c r="EB47" s="76"/>
    </row>
    <row r="48" spans="12:132" hidden="1" x14ac:dyDescent="0.25">
      <c r="L48" s="76">
        <f>SUM(PayrollSum[[#This Row],[BasicPay]:[NightShiftDifferential]])-PayrollSum[[#This Row],[LatesAndAbsences]]</f>
        <v>0</v>
      </c>
      <c r="AE48" s="76">
        <f>SUM(PayrollSum[[#This Row],[Salaries2]:[MapColumn10Addition]])</f>
        <v>0</v>
      </c>
      <c r="AT48" s="76">
        <f>SUM(PayrollSum[[#This Row],[MapColumn1Deduction]:[PhicContributionEE]])</f>
        <v>0</v>
      </c>
      <c r="AU48" s="76">
        <f>+PayrollSum[[#This Row],[GCI]]-PayrollSum[[#This Row],[TotalDeduction]]</f>
        <v>0</v>
      </c>
      <c r="AZ48" s="76">
        <f>SUM(PayrollSum[[#This Row],[SssContributionER]:[PhicContributionER]])</f>
        <v>0</v>
      </c>
      <c r="BE48" s="76">
        <f>SUM(PayrollSum[[#This Row],[DeMinimisBenefit]:[OtherNonTaxableIncome]])</f>
        <v>0</v>
      </c>
      <c r="EA48" t="s">
        <v>188</v>
      </c>
      <c r="EB48" s="76"/>
    </row>
    <row r="49" spans="12:132" hidden="1" x14ac:dyDescent="0.25">
      <c r="L49" s="76">
        <f>SUM(PayrollSum[[#This Row],[BasicPay]:[NightShiftDifferential]])-PayrollSum[[#This Row],[LatesAndAbsences]]</f>
        <v>0</v>
      </c>
      <c r="AE49" s="76">
        <f>SUM(PayrollSum[[#This Row],[Salaries2]:[MapColumn10Addition]])</f>
        <v>0</v>
      </c>
      <c r="AT49" s="76">
        <f>SUM(PayrollSum[[#This Row],[MapColumn1Deduction]:[PhicContributionEE]])</f>
        <v>0</v>
      </c>
      <c r="AU49" s="76">
        <f>+PayrollSum[[#This Row],[GCI]]-PayrollSum[[#This Row],[TotalDeduction]]</f>
        <v>0</v>
      </c>
      <c r="AZ49" s="76">
        <f>SUM(PayrollSum[[#This Row],[SssContributionER]:[PhicContributionER]])</f>
        <v>0</v>
      </c>
      <c r="BE49" s="76">
        <f>SUM(PayrollSum[[#This Row],[DeMinimisBenefit]:[OtherNonTaxableIncome]])</f>
        <v>0</v>
      </c>
      <c r="EA49" t="s">
        <v>188</v>
      </c>
      <c r="EB49" s="76"/>
    </row>
    <row r="50" spans="12:132" hidden="1" x14ac:dyDescent="0.25">
      <c r="L50" s="76">
        <f>SUM(PayrollSum[[#This Row],[BasicPay]:[NightShiftDifferential]])-PayrollSum[[#This Row],[LatesAndAbsences]]</f>
        <v>0</v>
      </c>
      <c r="AE50" s="76">
        <f>SUM(PayrollSum[[#This Row],[Salaries2]:[MapColumn10Addition]])</f>
        <v>0</v>
      </c>
      <c r="AT50" s="76">
        <f>SUM(PayrollSum[[#This Row],[MapColumn1Deduction]:[PhicContributionEE]])</f>
        <v>0</v>
      </c>
      <c r="AU50" s="76">
        <f>+PayrollSum[[#This Row],[GCI]]-PayrollSum[[#This Row],[TotalDeduction]]</f>
        <v>0</v>
      </c>
      <c r="AZ50" s="76">
        <f>SUM(PayrollSum[[#This Row],[SssContributionER]:[PhicContributionER]])</f>
        <v>0</v>
      </c>
      <c r="BE50" s="76">
        <f>SUM(PayrollSum[[#This Row],[DeMinimisBenefit]:[OtherNonTaxableIncome]])</f>
        <v>0</v>
      </c>
      <c r="EA50" t="s">
        <v>188</v>
      </c>
      <c r="EB50" s="76"/>
    </row>
    <row r="51" spans="12:132" hidden="1" x14ac:dyDescent="0.25">
      <c r="L51" s="76">
        <f>SUM(PayrollSum[[#This Row],[BasicPay]:[NightShiftDifferential]])-PayrollSum[[#This Row],[LatesAndAbsences]]</f>
        <v>0</v>
      </c>
      <c r="AE51" s="76">
        <f>SUM(PayrollSum[[#This Row],[Salaries2]:[MapColumn10Addition]])</f>
        <v>0</v>
      </c>
      <c r="AT51" s="76">
        <f>SUM(PayrollSum[[#This Row],[MapColumn1Deduction]:[PhicContributionEE]])</f>
        <v>0</v>
      </c>
      <c r="AU51" s="76">
        <f>+PayrollSum[[#This Row],[GCI]]-PayrollSum[[#This Row],[TotalDeduction]]</f>
        <v>0</v>
      </c>
      <c r="AZ51" s="76">
        <f>SUM(PayrollSum[[#This Row],[SssContributionER]:[PhicContributionER]])</f>
        <v>0</v>
      </c>
      <c r="BE51" s="76">
        <f>SUM(PayrollSum[[#This Row],[DeMinimisBenefit]:[OtherNonTaxableIncome]])</f>
        <v>0</v>
      </c>
      <c r="EA51" t="s">
        <v>188</v>
      </c>
      <c r="EB51" s="76"/>
    </row>
    <row r="52" spans="12:132" hidden="1" x14ac:dyDescent="0.25">
      <c r="L52" s="76">
        <f>SUM(PayrollSum[[#This Row],[BasicPay]:[NightShiftDifferential]])-PayrollSum[[#This Row],[LatesAndAbsences]]</f>
        <v>0</v>
      </c>
      <c r="AE52" s="76">
        <f>SUM(PayrollSum[[#This Row],[Salaries2]:[MapColumn10Addition]])</f>
        <v>0</v>
      </c>
      <c r="AT52" s="76">
        <f>SUM(PayrollSum[[#This Row],[MapColumn1Deduction]:[PhicContributionEE]])</f>
        <v>0</v>
      </c>
      <c r="AU52" s="76">
        <f>+PayrollSum[[#This Row],[GCI]]-PayrollSum[[#This Row],[TotalDeduction]]</f>
        <v>0</v>
      </c>
      <c r="AZ52" s="76">
        <f>SUM(PayrollSum[[#This Row],[SssContributionER]:[PhicContributionER]])</f>
        <v>0</v>
      </c>
      <c r="BE52" s="76">
        <f>SUM(PayrollSum[[#This Row],[DeMinimisBenefit]:[OtherNonTaxableIncome]])</f>
        <v>0</v>
      </c>
      <c r="EA52" t="s">
        <v>188</v>
      </c>
      <c r="EB52" s="76"/>
    </row>
    <row r="53" spans="12:132" hidden="1" x14ac:dyDescent="0.25">
      <c r="L53" s="76">
        <f>SUM(PayrollSum[[#This Row],[BasicPay]:[NightShiftDifferential]])-PayrollSum[[#This Row],[LatesAndAbsences]]</f>
        <v>0</v>
      </c>
      <c r="AE53" s="76">
        <f>SUM(PayrollSum[[#This Row],[Salaries2]:[MapColumn10Addition]])</f>
        <v>0</v>
      </c>
      <c r="AT53" s="76">
        <f>SUM(PayrollSum[[#This Row],[MapColumn1Deduction]:[PhicContributionEE]])</f>
        <v>0</v>
      </c>
      <c r="AU53" s="76">
        <f>+PayrollSum[[#This Row],[GCI]]-PayrollSum[[#This Row],[TotalDeduction]]</f>
        <v>0</v>
      </c>
      <c r="AZ53" s="76">
        <f>SUM(PayrollSum[[#This Row],[SssContributionER]:[PhicContributionER]])</f>
        <v>0</v>
      </c>
      <c r="BE53" s="76">
        <f>SUM(PayrollSum[[#This Row],[DeMinimisBenefit]:[OtherNonTaxableIncome]])</f>
        <v>0</v>
      </c>
      <c r="EA53" t="s">
        <v>188</v>
      </c>
      <c r="EB53" s="76"/>
    </row>
    <row r="54" spans="12:132" hidden="1" x14ac:dyDescent="0.25">
      <c r="L54" s="76">
        <f>SUM(PayrollSum[[#This Row],[BasicPay]:[NightShiftDifferential]])-PayrollSum[[#This Row],[LatesAndAbsences]]</f>
        <v>0</v>
      </c>
      <c r="AE54" s="76">
        <f>SUM(PayrollSum[[#This Row],[Salaries2]:[MapColumn10Addition]])</f>
        <v>0</v>
      </c>
      <c r="AT54" s="76">
        <f>SUM(PayrollSum[[#This Row],[MapColumn1Deduction]:[PhicContributionEE]])</f>
        <v>0</v>
      </c>
      <c r="AU54" s="76">
        <f>+PayrollSum[[#This Row],[GCI]]-PayrollSum[[#This Row],[TotalDeduction]]</f>
        <v>0</v>
      </c>
      <c r="AZ54" s="76">
        <f>SUM(PayrollSum[[#This Row],[SssContributionER]:[PhicContributionER]])</f>
        <v>0</v>
      </c>
      <c r="BE54" s="76">
        <f>SUM(PayrollSum[[#This Row],[DeMinimisBenefit]:[OtherNonTaxableIncome]])</f>
        <v>0</v>
      </c>
      <c r="EA54" t="s">
        <v>188</v>
      </c>
      <c r="EB54" s="76"/>
    </row>
    <row r="55" spans="12:132" hidden="1" x14ac:dyDescent="0.25">
      <c r="L55" s="76">
        <f>SUM(PayrollSum[[#This Row],[BasicPay]:[NightShiftDifferential]])-PayrollSum[[#This Row],[LatesAndAbsences]]</f>
        <v>0</v>
      </c>
      <c r="AE55" s="76">
        <f>SUM(PayrollSum[[#This Row],[Salaries2]:[MapColumn10Addition]])</f>
        <v>0</v>
      </c>
      <c r="AT55" s="76">
        <f>SUM(PayrollSum[[#This Row],[MapColumn1Deduction]:[PhicContributionEE]])</f>
        <v>0</v>
      </c>
      <c r="AU55" s="76">
        <f>+PayrollSum[[#This Row],[GCI]]-PayrollSum[[#This Row],[TotalDeduction]]</f>
        <v>0</v>
      </c>
      <c r="AZ55" s="76">
        <f>SUM(PayrollSum[[#This Row],[SssContributionER]:[PhicContributionER]])</f>
        <v>0</v>
      </c>
      <c r="BE55" s="76">
        <f>SUM(PayrollSum[[#This Row],[DeMinimisBenefit]:[OtherNonTaxableIncome]])</f>
        <v>0</v>
      </c>
      <c r="EA55" t="s">
        <v>188</v>
      </c>
      <c r="EB55" s="76"/>
    </row>
    <row r="56" spans="12:132" hidden="1" x14ac:dyDescent="0.25">
      <c r="L56" s="76">
        <f>SUM(PayrollSum[[#This Row],[BasicPay]:[NightShiftDifferential]])-PayrollSum[[#This Row],[LatesAndAbsences]]</f>
        <v>0</v>
      </c>
      <c r="AE56" s="76">
        <f>SUM(PayrollSum[[#This Row],[Salaries2]:[MapColumn10Addition]])</f>
        <v>0</v>
      </c>
      <c r="AT56" s="76">
        <f>SUM(PayrollSum[[#This Row],[MapColumn1Deduction]:[PhicContributionEE]])</f>
        <v>0</v>
      </c>
      <c r="AU56" s="76">
        <f>+PayrollSum[[#This Row],[GCI]]-PayrollSum[[#This Row],[TotalDeduction]]</f>
        <v>0</v>
      </c>
      <c r="AZ56" s="76">
        <f>SUM(PayrollSum[[#This Row],[SssContributionER]:[PhicContributionER]])</f>
        <v>0</v>
      </c>
      <c r="BE56" s="76">
        <f>SUM(PayrollSum[[#This Row],[DeMinimisBenefit]:[OtherNonTaxableIncome]])</f>
        <v>0</v>
      </c>
      <c r="EA56" t="s">
        <v>188</v>
      </c>
      <c r="EB56" s="76"/>
    </row>
    <row r="57" spans="12:132" hidden="1" x14ac:dyDescent="0.25">
      <c r="L57" s="76">
        <f>SUM(PayrollSum[[#This Row],[BasicPay]:[NightShiftDifferential]])-PayrollSum[[#This Row],[LatesAndAbsences]]</f>
        <v>0</v>
      </c>
      <c r="AE57" s="76">
        <f>SUM(PayrollSum[[#This Row],[Salaries2]:[MapColumn10Addition]])</f>
        <v>0</v>
      </c>
      <c r="AT57" s="76">
        <f>SUM(PayrollSum[[#This Row],[MapColumn1Deduction]:[PhicContributionEE]])</f>
        <v>0</v>
      </c>
      <c r="AU57" s="76">
        <f>+PayrollSum[[#This Row],[GCI]]-PayrollSum[[#This Row],[TotalDeduction]]</f>
        <v>0</v>
      </c>
      <c r="AZ57" s="76">
        <f>SUM(PayrollSum[[#This Row],[SssContributionER]:[PhicContributionER]])</f>
        <v>0</v>
      </c>
      <c r="BE57" s="76">
        <f>SUM(PayrollSum[[#This Row],[DeMinimisBenefit]:[OtherNonTaxableIncome]])</f>
        <v>0</v>
      </c>
      <c r="EA57" t="s">
        <v>188</v>
      </c>
      <c r="EB57" s="76"/>
    </row>
    <row r="58" spans="12:132" hidden="1" x14ac:dyDescent="0.25">
      <c r="L58" s="76">
        <f>SUM(PayrollSum[[#This Row],[BasicPay]:[NightShiftDifferential]])-PayrollSum[[#This Row],[LatesAndAbsences]]</f>
        <v>0</v>
      </c>
      <c r="AE58" s="76">
        <f>SUM(PayrollSum[[#This Row],[Salaries2]:[MapColumn10Addition]])</f>
        <v>0</v>
      </c>
      <c r="AT58" s="76">
        <f>SUM(PayrollSum[[#This Row],[MapColumn1Deduction]:[PhicContributionEE]])</f>
        <v>0</v>
      </c>
      <c r="AU58" s="76">
        <f>+PayrollSum[[#This Row],[GCI]]-PayrollSum[[#This Row],[TotalDeduction]]</f>
        <v>0</v>
      </c>
      <c r="AZ58" s="76">
        <f>SUM(PayrollSum[[#This Row],[SssContributionER]:[PhicContributionER]])</f>
        <v>0</v>
      </c>
      <c r="BE58" s="76">
        <f>SUM(PayrollSum[[#This Row],[DeMinimisBenefit]:[OtherNonTaxableIncome]])</f>
        <v>0</v>
      </c>
      <c r="EA58" t="s">
        <v>188</v>
      </c>
      <c r="EB58" s="76"/>
    </row>
    <row r="59" spans="12:132" hidden="1" x14ac:dyDescent="0.25">
      <c r="L59" s="76">
        <f>SUM(PayrollSum[[#This Row],[BasicPay]:[NightShiftDifferential]])-PayrollSum[[#This Row],[LatesAndAbsences]]</f>
        <v>0</v>
      </c>
      <c r="AE59" s="76">
        <f>SUM(PayrollSum[[#This Row],[Salaries2]:[MapColumn10Addition]])</f>
        <v>0</v>
      </c>
      <c r="AT59" s="76">
        <f>SUM(PayrollSum[[#This Row],[MapColumn1Deduction]:[PhicContributionEE]])</f>
        <v>0</v>
      </c>
      <c r="AU59" s="76">
        <f>+PayrollSum[[#This Row],[GCI]]-PayrollSum[[#This Row],[TotalDeduction]]</f>
        <v>0</v>
      </c>
      <c r="AZ59" s="76">
        <f>SUM(PayrollSum[[#This Row],[SssContributionER]:[PhicContributionER]])</f>
        <v>0</v>
      </c>
      <c r="BE59" s="76">
        <f>SUM(PayrollSum[[#This Row],[DeMinimisBenefit]:[OtherNonTaxableIncome]])</f>
        <v>0</v>
      </c>
      <c r="EA59" t="s">
        <v>188</v>
      </c>
      <c r="EB59" s="76"/>
    </row>
    <row r="60" spans="12:132" hidden="1" x14ac:dyDescent="0.25">
      <c r="L60" s="76">
        <f>SUM(PayrollSum[[#This Row],[BasicPay]:[NightShiftDifferential]])-PayrollSum[[#This Row],[LatesAndAbsences]]</f>
        <v>0</v>
      </c>
      <c r="AE60" s="76">
        <f>SUM(PayrollSum[[#This Row],[Salaries2]:[MapColumn10Addition]])</f>
        <v>0</v>
      </c>
      <c r="AT60" s="76">
        <f>SUM(PayrollSum[[#This Row],[MapColumn1Deduction]:[PhicContributionEE]])</f>
        <v>0</v>
      </c>
      <c r="AU60" s="76">
        <f>+PayrollSum[[#This Row],[GCI]]-PayrollSum[[#This Row],[TotalDeduction]]</f>
        <v>0</v>
      </c>
      <c r="AZ60" s="76">
        <f>SUM(PayrollSum[[#This Row],[SssContributionER]:[PhicContributionER]])</f>
        <v>0</v>
      </c>
      <c r="BE60" s="76">
        <f>SUM(PayrollSum[[#This Row],[DeMinimisBenefit]:[OtherNonTaxableIncome]])</f>
        <v>0</v>
      </c>
      <c r="EA60" t="s">
        <v>188</v>
      </c>
      <c r="EB60" s="76"/>
    </row>
    <row r="61" spans="12:132" hidden="1" x14ac:dyDescent="0.25">
      <c r="L61" s="76">
        <f>SUM(PayrollSum[[#This Row],[BasicPay]:[NightShiftDifferential]])-PayrollSum[[#This Row],[LatesAndAbsences]]</f>
        <v>0</v>
      </c>
      <c r="AE61" s="76">
        <f>SUM(PayrollSum[[#This Row],[Salaries2]:[MapColumn10Addition]])</f>
        <v>0</v>
      </c>
      <c r="AT61" s="76">
        <f>SUM(PayrollSum[[#This Row],[MapColumn1Deduction]:[PhicContributionEE]])</f>
        <v>0</v>
      </c>
      <c r="AU61" s="76">
        <f>+PayrollSum[[#This Row],[GCI]]-PayrollSum[[#This Row],[TotalDeduction]]</f>
        <v>0</v>
      </c>
      <c r="AZ61" s="76">
        <f>SUM(PayrollSum[[#This Row],[SssContributionER]:[PhicContributionER]])</f>
        <v>0</v>
      </c>
      <c r="BE61" s="76">
        <f>SUM(PayrollSum[[#This Row],[DeMinimisBenefit]:[OtherNonTaxableIncome]])</f>
        <v>0</v>
      </c>
      <c r="EA61" t="s">
        <v>188</v>
      </c>
      <c r="EB61" s="76"/>
    </row>
    <row r="62" spans="12:132" hidden="1" x14ac:dyDescent="0.25">
      <c r="L62" s="76">
        <f>SUM(PayrollSum[[#This Row],[BasicPay]:[NightShiftDifferential]])-PayrollSum[[#This Row],[LatesAndAbsences]]</f>
        <v>0</v>
      </c>
      <c r="AE62" s="76">
        <f>SUM(PayrollSum[[#This Row],[Salaries2]:[MapColumn10Addition]])</f>
        <v>0</v>
      </c>
      <c r="AT62" s="76">
        <f>SUM(PayrollSum[[#This Row],[MapColumn1Deduction]:[PhicContributionEE]])</f>
        <v>0</v>
      </c>
      <c r="AU62" s="76">
        <f>+PayrollSum[[#This Row],[GCI]]-PayrollSum[[#This Row],[TotalDeduction]]</f>
        <v>0</v>
      </c>
      <c r="AZ62" s="76">
        <f>SUM(PayrollSum[[#This Row],[SssContributionER]:[PhicContributionER]])</f>
        <v>0</v>
      </c>
      <c r="BE62" s="76">
        <f>SUM(PayrollSum[[#This Row],[DeMinimisBenefit]:[OtherNonTaxableIncome]])</f>
        <v>0</v>
      </c>
      <c r="EA62" t="s">
        <v>188</v>
      </c>
      <c r="EB62" s="76"/>
    </row>
    <row r="63" spans="12:132" hidden="1" x14ac:dyDescent="0.25">
      <c r="L63" s="76">
        <f>SUM(PayrollSum[[#This Row],[BasicPay]:[NightShiftDifferential]])-PayrollSum[[#This Row],[LatesAndAbsences]]</f>
        <v>0</v>
      </c>
      <c r="AE63" s="76">
        <f>SUM(PayrollSum[[#This Row],[Salaries2]:[MapColumn10Addition]])</f>
        <v>0</v>
      </c>
      <c r="AT63" s="76">
        <f>SUM(PayrollSum[[#This Row],[MapColumn1Deduction]:[PhicContributionEE]])</f>
        <v>0</v>
      </c>
      <c r="AU63" s="76">
        <f>+PayrollSum[[#This Row],[GCI]]-PayrollSum[[#This Row],[TotalDeduction]]</f>
        <v>0</v>
      </c>
      <c r="AZ63" s="76">
        <f>SUM(PayrollSum[[#This Row],[SssContributionER]:[PhicContributionER]])</f>
        <v>0</v>
      </c>
      <c r="BE63" s="76">
        <f>SUM(PayrollSum[[#This Row],[DeMinimisBenefit]:[OtherNonTaxableIncome]])</f>
        <v>0</v>
      </c>
      <c r="EA63" t="s">
        <v>188</v>
      </c>
      <c r="EB63" s="76"/>
    </row>
    <row r="64" spans="12:132" hidden="1" x14ac:dyDescent="0.25">
      <c r="L64" s="76">
        <f>SUM(PayrollSum[[#This Row],[BasicPay]:[NightShiftDifferential]])-PayrollSum[[#This Row],[LatesAndAbsences]]</f>
        <v>0</v>
      </c>
      <c r="AE64" s="76">
        <f>SUM(PayrollSum[[#This Row],[Salaries2]:[MapColumn10Addition]])</f>
        <v>0</v>
      </c>
      <c r="AT64" s="76">
        <f>SUM(PayrollSum[[#This Row],[MapColumn1Deduction]:[PhicContributionEE]])</f>
        <v>0</v>
      </c>
      <c r="AU64" s="76">
        <f>+PayrollSum[[#This Row],[GCI]]-PayrollSum[[#This Row],[TotalDeduction]]</f>
        <v>0</v>
      </c>
      <c r="AZ64" s="76">
        <f>SUM(PayrollSum[[#This Row],[SssContributionER]:[PhicContributionER]])</f>
        <v>0</v>
      </c>
      <c r="BE64" s="76">
        <f>SUM(PayrollSum[[#This Row],[DeMinimisBenefit]:[OtherNonTaxableIncome]])</f>
        <v>0</v>
      </c>
      <c r="EA64" t="s">
        <v>188</v>
      </c>
      <c r="EB64" s="76"/>
    </row>
    <row r="65" spans="12:132" hidden="1" x14ac:dyDescent="0.25">
      <c r="L65" s="76">
        <f>SUM(PayrollSum[[#This Row],[BasicPay]:[NightShiftDifferential]])-PayrollSum[[#This Row],[LatesAndAbsences]]</f>
        <v>0</v>
      </c>
      <c r="AE65" s="76">
        <f>SUM(PayrollSum[[#This Row],[Salaries2]:[MapColumn10Addition]])</f>
        <v>0</v>
      </c>
      <c r="AT65" s="76">
        <f>SUM(PayrollSum[[#This Row],[MapColumn1Deduction]:[PhicContributionEE]])</f>
        <v>0</v>
      </c>
      <c r="AU65" s="76">
        <f>+PayrollSum[[#This Row],[GCI]]-PayrollSum[[#This Row],[TotalDeduction]]</f>
        <v>0</v>
      </c>
      <c r="AZ65" s="76">
        <f>SUM(PayrollSum[[#This Row],[SssContributionER]:[PhicContributionER]])</f>
        <v>0</v>
      </c>
      <c r="BE65" s="76">
        <f>SUM(PayrollSum[[#This Row],[DeMinimisBenefit]:[OtherNonTaxableIncome]])</f>
        <v>0</v>
      </c>
      <c r="EA65" t="s">
        <v>188</v>
      </c>
      <c r="EB65" s="76"/>
    </row>
    <row r="66" spans="12:132" hidden="1" x14ac:dyDescent="0.25">
      <c r="L66" s="76">
        <f>SUM(PayrollSum[[#This Row],[BasicPay]:[NightShiftDifferential]])-PayrollSum[[#This Row],[LatesAndAbsences]]</f>
        <v>0</v>
      </c>
      <c r="AE66" s="76">
        <f>SUM(PayrollSum[[#This Row],[Salaries2]:[MapColumn10Addition]])</f>
        <v>0</v>
      </c>
      <c r="AT66" s="76">
        <f>SUM(PayrollSum[[#This Row],[MapColumn1Deduction]:[PhicContributionEE]])</f>
        <v>0</v>
      </c>
      <c r="AU66" s="76">
        <f>+PayrollSum[[#This Row],[GCI]]-PayrollSum[[#This Row],[TotalDeduction]]</f>
        <v>0</v>
      </c>
      <c r="AZ66" s="76">
        <f>SUM(PayrollSum[[#This Row],[SssContributionER]:[PhicContributionER]])</f>
        <v>0</v>
      </c>
      <c r="BE66" s="76">
        <f>SUM(PayrollSum[[#This Row],[DeMinimisBenefit]:[OtherNonTaxableIncome]])</f>
        <v>0</v>
      </c>
      <c r="EA66" t="s">
        <v>188</v>
      </c>
      <c r="EB66" s="76"/>
    </row>
    <row r="67" spans="12:132" hidden="1" x14ac:dyDescent="0.25">
      <c r="L67" s="76">
        <f>SUM(PayrollSum[[#This Row],[BasicPay]:[NightShiftDifferential]])-PayrollSum[[#This Row],[LatesAndAbsences]]</f>
        <v>0</v>
      </c>
      <c r="AE67" s="76">
        <f>SUM(PayrollSum[[#This Row],[Salaries2]:[MapColumn10Addition]])</f>
        <v>0</v>
      </c>
      <c r="AT67" s="76">
        <f>SUM(PayrollSum[[#This Row],[MapColumn1Deduction]:[PhicContributionEE]])</f>
        <v>0</v>
      </c>
      <c r="AU67" s="76">
        <f>+PayrollSum[[#This Row],[GCI]]-PayrollSum[[#This Row],[TotalDeduction]]</f>
        <v>0</v>
      </c>
      <c r="AZ67" s="76">
        <f>SUM(PayrollSum[[#This Row],[SssContributionER]:[PhicContributionER]])</f>
        <v>0</v>
      </c>
      <c r="BE67" s="76">
        <f>SUM(PayrollSum[[#This Row],[DeMinimisBenefit]:[OtherNonTaxableIncome]])</f>
        <v>0</v>
      </c>
      <c r="EA67" t="s">
        <v>188</v>
      </c>
      <c r="EB67" s="76"/>
    </row>
    <row r="68" spans="12:132" hidden="1" x14ac:dyDescent="0.25">
      <c r="L68" s="76">
        <f>SUM(PayrollSum[[#This Row],[BasicPay]:[NightShiftDifferential]])-PayrollSum[[#This Row],[LatesAndAbsences]]</f>
        <v>0</v>
      </c>
      <c r="AE68" s="76">
        <f>SUM(PayrollSum[[#This Row],[Salaries2]:[MapColumn10Addition]])</f>
        <v>0</v>
      </c>
      <c r="AT68" s="76">
        <f>SUM(PayrollSum[[#This Row],[MapColumn1Deduction]:[PhicContributionEE]])</f>
        <v>0</v>
      </c>
      <c r="AU68" s="76">
        <f>+PayrollSum[[#This Row],[GCI]]-PayrollSum[[#This Row],[TotalDeduction]]</f>
        <v>0</v>
      </c>
      <c r="AZ68" s="76">
        <f>SUM(PayrollSum[[#This Row],[SssContributionER]:[PhicContributionER]])</f>
        <v>0</v>
      </c>
      <c r="BE68" s="76">
        <f>SUM(PayrollSum[[#This Row],[DeMinimisBenefit]:[OtherNonTaxableIncome]])</f>
        <v>0</v>
      </c>
      <c r="EA68" t="s">
        <v>188</v>
      </c>
      <c r="EB68" s="76"/>
    </row>
    <row r="69" spans="12:132" hidden="1" x14ac:dyDescent="0.25">
      <c r="L69" s="76">
        <f>SUM(PayrollSum[[#This Row],[BasicPay]:[NightShiftDifferential]])-PayrollSum[[#This Row],[LatesAndAbsences]]</f>
        <v>0</v>
      </c>
      <c r="AE69" s="76">
        <f>SUM(PayrollSum[[#This Row],[Salaries2]:[MapColumn10Addition]])</f>
        <v>0</v>
      </c>
      <c r="AT69" s="76">
        <f>SUM(PayrollSum[[#This Row],[MapColumn1Deduction]:[PhicContributionEE]])</f>
        <v>0</v>
      </c>
      <c r="AU69" s="76">
        <f>+PayrollSum[[#This Row],[GCI]]-PayrollSum[[#This Row],[TotalDeduction]]</f>
        <v>0</v>
      </c>
      <c r="AZ69" s="76">
        <f>SUM(PayrollSum[[#This Row],[SssContributionER]:[PhicContributionER]])</f>
        <v>0</v>
      </c>
      <c r="BE69" s="76">
        <f>SUM(PayrollSum[[#This Row],[DeMinimisBenefit]:[OtherNonTaxableIncome]])</f>
        <v>0</v>
      </c>
      <c r="EA69" t="s">
        <v>188</v>
      </c>
      <c r="EB69" s="76"/>
    </row>
    <row r="70" spans="12:132" hidden="1" x14ac:dyDescent="0.25">
      <c r="L70" s="76">
        <f>SUM(PayrollSum[[#This Row],[BasicPay]:[NightShiftDifferential]])-PayrollSum[[#This Row],[LatesAndAbsences]]</f>
        <v>0</v>
      </c>
      <c r="AE70" s="76">
        <f>SUM(PayrollSum[[#This Row],[Salaries2]:[MapColumn10Addition]])</f>
        <v>0</v>
      </c>
      <c r="AT70" s="76">
        <f>SUM(PayrollSum[[#This Row],[MapColumn1Deduction]:[PhicContributionEE]])</f>
        <v>0</v>
      </c>
      <c r="AU70" s="76">
        <f>+PayrollSum[[#This Row],[GCI]]-PayrollSum[[#This Row],[TotalDeduction]]</f>
        <v>0</v>
      </c>
      <c r="AZ70" s="76">
        <f>SUM(PayrollSum[[#This Row],[SssContributionER]:[PhicContributionER]])</f>
        <v>0</v>
      </c>
      <c r="BE70" s="76">
        <f>SUM(PayrollSum[[#This Row],[DeMinimisBenefit]:[OtherNonTaxableIncome]])</f>
        <v>0</v>
      </c>
      <c r="EA70" t="s">
        <v>188</v>
      </c>
      <c r="EB70" s="76"/>
    </row>
    <row r="71" spans="12:132" hidden="1" x14ac:dyDescent="0.25">
      <c r="L71" s="76">
        <f>SUM(PayrollSum[[#This Row],[BasicPay]:[NightShiftDifferential]])-PayrollSum[[#This Row],[LatesAndAbsences]]</f>
        <v>0</v>
      </c>
      <c r="AE71" s="76">
        <f>SUM(PayrollSum[[#This Row],[Salaries2]:[MapColumn10Addition]])</f>
        <v>0</v>
      </c>
      <c r="AT71" s="76">
        <f>SUM(PayrollSum[[#This Row],[MapColumn1Deduction]:[PhicContributionEE]])</f>
        <v>0</v>
      </c>
      <c r="AU71" s="76">
        <f>+PayrollSum[[#This Row],[GCI]]-PayrollSum[[#This Row],[TotalDeduction]]</f>
        <v>0</v>
      </c>
      <c r="AZ71" s="76">
        <f>SUM(PayrollSum[[#This Row],[SssContributionER]:[PhicContributionER]])</f>
        <v>0</v>
      </c>
      <c r="BE71" s="76">
        <f>SUM(PayrollSum[[#This Row],[DeMinimisBenefit]:[OtherNonTaxableIncome]])</f>
        <v>0</v>
      </c>
      <c r="EA71" t="s">
        <v>188</v>
      </c>
      <c r="EB71" s="76"/>
    </row>
    <row r="72" spans="12:132" hidden="1" x14ac:dyDescent="0.25">
      <c r="L72" s="76">
        <f>SUM(PayrollSum[[#This Row],[BasicPay]:[NightShiftDifferential]])-PayrollSum[[#This Row],[LatesAndAbsences]]</f>
        <v>0</v>
      </c>
      <c r="AE72" s="76">
        <f>SUM(PayrollSum[[#This Row],[Salaries2]:[MapColumn10Addition]])</f>
        <v>0</v>
      </c>
      <c r="AT72" s="76">
        <f>SUM(PayrollSum[[#This Row],[MapColumn1Deduction]:[PhicContributionEE]])</f>
        <v>0</v>
      </c>
      <c r="AU72" s="76">
        <f>+PayrollSum[[#This Row],[GCI]]-PayrollSum[[#This Row],[TotalDeduction]]</f>
        <v>0</v>
      </c>
      <c r="AZ72" s="76">
        <f>SUM(PayrollSum[[#This Row],[SssContributionER]:[PhicContributionER]])</f>
        <v>0</v>
      </c>
      <c r="BE72" s="76">
        <f>SUM(PayrollSum[[#This Row],[DeMinimisBenefit]:[OtherNonTaxableIncome]])</f>
        <v>0</v>
      </c>
      <c r="EA72" t="s">
        <v>188</v>
      </c>
      <c r="EB72" s="76"/>
    </row>
    <row r="73" spans="12:132" hidden="1" x14ac:dyDescent="0.25">
      <c r="L73" s="76">
        <f>SUM(PayrollSum[[#This Row],[BasicPay]:[NightShiftDifferential]])-PayrollSum[[#This Row],[LatesAndAbsences]]</f>
        <v>0</v>
      </c>
      <c r="AE73" s="76">
        <f>SUM(PayrollSum[[#This Row],[Salaries2]:[MapColumn10Addition]])</f>
        <v>0</v>
      </c>
      <c r="AT73" s="76">
        <f>SUM(PayrollSum[[#This Row],[MapColumn1Deduction]:[PhicContributionEE]])</f>
        <v>0</v>
      </c>
      <c r="AU73" s="76">
        <f>+PayrollSum[[#This Row],[GCI]]-PayrollSum[[#This Row],[TotalDeduction]]</f>
        <v>0</v>
      </c>
      <c r="AZ73" s="76">
        <f>SUM(PayrollSum[[#This Row],[SssContributionER]:[PhicContributionER]])</f>
        <v>0</v>
      </c>
      <c r="BE73" s="76">
        <f>SUM(PayrollSum[[#This Row],[DeMinimisBenefit]:[OtherNonTaxableIncome]])</f>
        <v>0</v>
      </c>
      <c r="EA73" t="s">
        <v>188</v>
      </c>
      <c r="EB73" s="76"/>
    </row>
    <row r="74" spans="12:132" hidden="1" x14ac:dyDescent="0.25">
      <c r="L74" s="76">
        <f>SUM(PayrollSum[[#This Row],[BasicPay]:[NightShiftDifferential]])-PayrollSum[[#This Row],[LatesAndAbsences]]</f>
        <v>0</v>
      </c>
      <c r="AE74" s="76">
        <f>SUM(PayrollSum[[#This Row],[Salaries2]:[MapColumn10Addition]])</f>
        <v>0</v>
      </c>
      <c r="AT74" s="76">
        <f>SUM(PayrollSum[[#This Row],[MapColumn1Deduction]:[PhicContributionEE]])</f>
        <v>0</v>
      </c>
      <c r="AU74" s="76">
        <f>+PayrollSum[[#This Row],[GCI]]-PayrollSum[[#This Row],[TotalDeduction]]</f>
        <v>0</v>
      </c>
      <c r="AZ74" s="76">
        <f>SUM(PayrollSum[[#This Row],[SssContributionER]:[PhicContributionER]])</f>
        <v>0</v>
      </c>
      <c r="BE74" s="76">
        <f>SUM(PayrollSum[[#This Row],[DeMinimisBenefit]:[OtherNonTaxableIncome]])</f>
        <v>0</v>
      </c>
      <c r="EA74" t="s">
        <v>188</v>
      </c>
      <c r="EB74" s="76"/>
    </row>
    <row r="75" spans="12:132" hidden="1" x14ac:dyDescent="0.25">
      <c r="L75" s="76">
        <f>SUM(PayrollSum[[#This Row],[BasicPay]:[NightShiftDifferential]])-PayrollSum[[#This Row],[LatesAndAbsences]]</f>
        <v>0</v>
      </c>
      <c r="AE75" s="76">
        <f>SUM(PayrollSum[[#This Row],[Salaries2]:[MapColumn10Addition]])</f>
        <v>0</v>
      </c>
      <c r="AT75" s="76">
        <f>SUM(PayrollSum[[#This Row],[MapColumn1Deduction]:[PhicContributionEE]])</f>
        <v>0</v>
      </c>
      <c r="AU75" s="76">
        <f>+PayrollSum[[#This Row],[GCI]]-PayrollSum[[#This Row],[TotalDeduction]]</f>
        <v>0</v>
      </c>
      <c r="AZ75" s="76">
        <f>SUM(PayrollSum[[#This Row],[SssContributionER]:[PhicContributionER]])</f>
        <v>0</v>
      </c>
      <c r="BE75" s="76">
        <f>SUM(PayrollSum[[#This Row],[DeMinimisBenefit]:[OtherNonTaxableIncome]])</f>
        <v>0</v>
      </c>
      <c r="EA75" t="s">
        <v>188</v>
      </c>
      <c r="EB75" s="76"/>
    </row>
    <row r="76" spans="12:132" hidden="1" x14ac:dyDescent="0.25">
      <c r="L76" s="76">
        <f>SUM(PayrollSum[[#This Row],[BasicPay]:[NightShiftDifferential]])-PayrollSum[[#This Row],[LatesAndAbsences]]</f>
        <v>0</v>
      </c>
      <c r="AE76" s="76">
        <f>SUM(PayrollSum[[#This Row],[Salaries2]:[MapColumn10Addition]])</f>
        <v>0</v>
      </c>
      <c r="AT76" s="76">
        <f>SUM(PayrollSum[[#This Row],[MapColumn1Deduction]:[PhicContributionEE]])</f>
        <v>0</v>
      </c>
      <c r="AU76" s="76">
        <f>+PayrollSum[[#This Row],[GCI]]-PayrollSum[[#This Row],[TotalDeduction]]</f>
        <v>0</v>
      </c>
      <c r="AZ76" s="76">
        <f>SUM(PayrollSum[[#This Row],[SssContributionER]:[PhicContributionER]])</f>
        <v>0</v>
      </c>
      <c r="BE76" s="76">
        <f>SUM(PayrollSum[[#This Row],[DeMinimisBenefit]:[OtherNonTaxableIncome]])</f>
        <v>0</v>
      </c>
      <c r="EA76" t="s">
        <v>188</v>
      </c>
      <c r="EB76" s="76"/>
    </row>
    <row r="77" spans="12:132" hidden="1" x14ac:dyDescent="0.25">
      <c r="L77" s="76">
        <f>SUM(PayrollSum[[#This Row],[BasicPay]:[NightShiftDifferential]])-PayrollSum[[#This Row],[LatesAndAbsences]]</f>
        <v>0</v>
      </c>
      <c r="AE77" s="76">
        <f>SUM(PayrollSum[[#This Row],[Salaries2]:[MapColumn10Addition]])</f>
        <v>0</v>
      </c>
      <c r="AT77" s="76">
        <f>SUM(PayrollSum[[#This Row],[MapColumn1Deduction]:[PhicContributionEE]])</f>
        <v>0</v>
      </c>
      <c r="AU77" s="76">
        <f>+PayrollSum[[#This Row],[GCI]]-PayrollSum[[#This Row],[TotalDeduction]]</f>
        <v>0</v>
      </c>
      <c r="AZ77" s="76">
        <f>SUM(PayrollSum[[#This Row],[SssContributionER]:[PhicContributionER]])</f>
        <v>0</v>
      </c>
      <c r="BE77" s="76">
        <f>SUM(PayrollSum[[#This Row],[DeMinimisBenefit]:[OtherNonTaxableIncome]])</f>
        <v>0</v>
      </c>
      <c r="EA77" t="s">
        <v>188</v>
      </c>
      <c r="EB77" s="76"/>
    </row>
    <row r="78" spans="12:132" hidden="1" x14ac:dyDescent="0.25">
      <c r="L78" s="76">
        <f>SUM(PayrollSum[[#This Row],[BasicPay]:[NightShiftDifferential]])-PayrollSum[[#This Row],[LatesAndAbsences]]</f>
        <v>0</v>
      </c>
      <c r="AE78" s="76">
        <f>SUM(PayrollSum[[#This Row],[Salaries2]:[MapColumn10Addition]])</f>
        <v>0</v>
      </c>
      <c r="AT78" s="76">
        <f>SUM(PayrollSum[[#This Row],[MapColumn1Deduction]:[PhicContributionEE]])</f>
        <v>0</v>
      </c>
      <c r="AU78" s="76">
        <f>+PayrollSum[[#This Row],[GCI]]-PayrollSum[[#This Row],[TotalDeduction]]</f>
        <v>0</v>
      </c>
      <c r="AZ78" s="76">
        <f>SUM(PayrollSum[[#This Row],[SssContributionER]:[PhicContributionER]])</f>
        <v>0</v>
      </c>
      <c r="BE78" s="76">
        <f>SUM(PayrollSum[[#This Row],[DeMinimisBenefit]:[OtherNonTaxableIncome]])</f>
        <v>0</v>
      </c>
      <c r="EA78" t="s">
        <v>188</v>
      </c>
      <c r="EB78" s="76"/>
    </row>
    <row r="79" spans="12:132" hidden="1" x14ac:dyDescent="0.25">
      <c r="L79" s="76">
        <f>SUM(PayrollSum[[#This Row],[BasicPay]:[NightShiftDifferential]])-PayrollSum[[#This Row],[LatesAndAbsences]]</f>
        <v>0</v>
      </c>
      <c r="AE79" s="76">
        <f>SUM(PayrollSum[[#This Row],[Salaries2]:[MapColumn10Addition]])</f>
        <v>0</v>
      </c>
      <c r="AT79" s="76">
        <f>SUM(PayrollSum[[#This Row],[MapColumn1Deduction]:[PhicContributionEE]])</f>
        <v>0</v>
      </c>
      <c r="AU79" s="76">
        <f>+PayrollSum[[#This Row],[GCI]]-PayrollSum[[#This Row],[TotalDeduction]]</f>
        <v>0</v>
      </c>
      <c r="AZ79" s="76">
        <f>SUM(PayrollSum[[#This Row],[SssContributionER]:[PhicContributionER]])</f>
        <v>0</v>
      </c>
      <c r="BE79" s="76">
        <f>SUM(PayrollSum[[#This Row],[DeMinimisBenefit]:[OtherNonTaxableIncome]])</f>
        <v>0</v>
      </c>
      <c r="EA79" t="s">
        <v>188</v>
      </c>
      <c r="EB79" s="76"/>
    </row>
    <row r="80" spans="12:132" hidden="1" x14ac:dyDescent="0.25">
      <c r="L80" s="76">
        <f>SUM(PayrollSum[[#This Row],[BasicPay]:[NightShiftDifferential]])-PayrollSum[[#This Row],[LatesAndAbsences]]</f>
        <v>0</v>
      </c>
      <c r="AE80" s="76">
        <f>SUM(PayrollSum[[#This Row],[Salaries2]:[MapColumn10Addition]])</f>
        <v>0</v>
      </c>
      <c r="AT80" s="76">
        <f>SUM(PayrollSum[[#This Row],[MapColumn1Deduction]:[PhicContributionEE]])</f>
        <v>0</v>
      </c>
      <c r="AU80" s="76">
        <f>+PayrollSum[[#This Row],[GCI]]-PayrollSum[[#This Row],[TotalDeduction]]</f>
        <v>0</v>
      </c>
      <c r="AZ80" s="76">
        <f>SUM(PayrollSum[[#This Row],[SssContributionER]:[PhicContributionER]])</f>
        <v>0</v>
      </c>
      <c r="BE80" s="76">
        <f>SUM(PayrollSum[[#This Row],[DeMinimisBenefit]:[OtherNonTaxableIncome]])</f>
        <v>0</v>
      </c>
      <c r="EA80" t="s">
        <v>188</v>
      </c>
      <c r="EB80" s="76"/>
    </row>
    <row r="81" spans="12:132" hidden="1" x14ac:dyDescent="0.25">
      <c r="L81" s="76">
        <f>SUM(PayrollSum[[#This Row],[BasicPay]:[NightShiftDifferential]])-PayrollSum[[#This Row],[LatesAndAbsences]]</f>
        <v>0</v>
      </c>
      <c r="AE81" s="76">
        <f>SUM(PayrollSum[[#This Row],[Salaries2]:[MapColumn10Addition]])</f>
        <v>0</v>
      </c>
      <c r="AT81" s="76">
        <f>SUM(PayrollSum[[#This Row],[MapColumn1Deduction]:[PhicContributionEE]])</f>
        <v>0</v>
      </c>
      <c r="AU81" s="76">
        <f>+PayrollSum[[#This Row],[GCI]]-PayrollSum[[#This Row],[TotalDeduction]]</f>
        <v>0</v>
      </c>
      <c r="AZ81" s="76">
        <f>SUM(PayrollSum[[#This Row],[SssContributionER]:[PhicContributionER]])</f>
        <v>0</v>
      </c>
      <c r="BE81" s="76">
        <f>SUM(PayrollSum[[#This Row],[DeMinimisBenefit]:[OtherNonTaxableIncome]])</f>
        <v>0</v>
      </c>
      <c r="EA81" t="s">
        <v>188</v>
      </c>
      <c r="EB81" s="76"/>
    </row>
    <row r="82" spans="12:132" hidden="1" x14ac:dyDescent="0.25">
      <c r="L82" s="76">
        <f>SUM(PayrollSum[[#This Row],[BasicPay]:[NightShiftDifferential]])-PayrollSum[[#This Row],[LatesAndAbsences]]</f>
        <v>0</v>
      </c>
      <c r="AE82" s="76">
        <f>SUM(PayrollSum[[#This Row],[Salaries2]:[MapColumn10Addition]])</f>
        <v>0</v>
      </c>
      <c r="AT82" s="76">
        <f>SUM(PayrollSum[[#This Row],[MapColumn1Deduction]:[PhicContributionEE]])</f>
        <v>0</v>
      </c>
      <c r="AU82" s="76">
        <f>+PayrollSum[[#This Row],[GCI]]-PayrollSum[[#This Row],[TotalDeduction]]</f>
        <v>0</v>
      </c>
      <c r="AZ82" s="76">
        <f>SUM(PayrollSum[[#This Row],[SssContributionER]:[PhicContributionER]])</f>
        <v>0</v>
      </c>
      <c r="BE82" s="76">
        <f>SUM(PayrollSum[[#This Row],[DeMinimisBenefit]:[OtherNonTaxableIncome]])</f>
        <v>0</v>
      </c>
      <c r="EA82" t="s">
        <v>188</v>
      </c>
      <c r="EB82" s="76"/>
    </row>
    <row r="83" spans="12:132" hidden="1" x14ac:dyDescent="0.25">
      <c r="L83" s="76">
        <f>SUM(PayrollSum[[#This Row],[BasicPay]:[NightShiftDifferential]])-PayrollSum[[#This Row],[LatesAndAbsences]]</f>
        <v>0</v>
      </c>
      <c r="AE83" s="76">
        <f>SUM(PayrollSum[[#This Row],[Salaries2]:[MapColumn10Addition]])</f>
        <v>0</v>
      </c>
      <c r="AT83" s="76">
        <f>SUM(PayrollSum[[#This Row],[MapColumn1Deduction]:[PhicContributionEE]])</f>
        <v>0</v>
      </c>
      <c r="AU83" s="76">
        <f>+PayrollSum[[#This Row],[GCI]]-PayrollSum[[#This Row],[TotalDeduction]]</f>
        <v>0</v>
      </c>
      <c r="AZ83" s="76">
        <f>SUM(PayrollSum[[#This Row],[SssContributionER]:[PhicContributionER]])</f>
        <v>0</v>
      </c>
      <c r="BE83" s="76">
        <f>SUM(PayrollSum[[#This Row],[DeMinimisBenefit]:[OtherNonTaxableIncome]])</f>
        <v>0</v>
      </c>
      <c r="EA83" t="s">
        <v>188</v>
      </c>
      <c r="EB83" s="76"/>
    </row>
    <row r="84" spans="12:132" hidden="1" x14ac:dyDescent="0.25">
      <c r="L84" s="76">
        <f>SUM(PayrollSum[[#This Row],[BasicPay]:[NightShiftDifferential]])-PayrollSum[[#This Row],[LatesAndAbsences]]</f>
        <v>0</v>
      </c>
      <c r="AE84" s="76">
        <f>SUM(PayrollSum[[#This Row],[Salaries2]:[MapColumn10Addition]])</f>
        <v>0</v>
      </c>
      <c r="AT84" s="76">
        <f>SUM(PayrollSum[[#This Row],[MapColumn1Deduction]:[PhicContributionEE]])</f>
        <v>0</v>
      </c>
      <c r="AU84" s="76">
        <f>+PayrollSum[[#This Row],[GCI]]-PayrollSum[[#This Row],[TotalDeduction]]</f>
        <v>0</v>
      </c>
      <c r="AZ84" s="76">
        <f>SUM(PayrollSum[[#This Row],[SssContributionER]:[PhicContributionER]])</f>
        <v>0</v>
      </c>
      <c r="BE84" s="76">
        <f>SUM(PayrollSum[[#This Row],[DeMinimisBenefit]:[OtherNonTaxableIncome]])</f>
        <v>0</v>
      </c>
      <c r="EA84" t="s">
        <v>188</v>
      </c>
      <c r="EB84" s="76"/>
    </row>
    <row r="85" spans="12:132" hidden="1" x14ac:dyDescent="0.25">
      <c r="L85" s="76">
        <f>SUM(PayrollSum[[#This Row],[BasicPay]:[NightShiftDifferential]])-PayrollSum[[#This Row],[LatesAndAbsences]]</f>
        <v>0</v>
      </c>
      <c r="AE85" s="76">
        <f>SUM(PayrollSum[[#This Row],[Salaries2]:[MapColumn10Addition]])</f>
        <v>0</v>
      </c>
      <c r="AT85" s="76">
        <f>SUM(PayrollSum[[#This Row],[MapColumn1Deduction]:[PhicContributionEE]])</f>
        <v>0</v>
      </c>
      <c r="AU85" s="76">
        <f>+PayrollSum[[#This Row],[GCI]]-PayrollSum[[#This Row],[TotalDeduction]]</f>
        <v>0</v>
      </c>
      <c r="AZ85" s="76">
        <f>SUM(PayrollSum[[#This Row],[SssContributionER]:[PhicContributionER]])</f>
        <v>0</v>
      </c>
      <c r="BE85" s="76">
        <f>SUM(PayrollSum[[#This Row],[DeMinimisBenefit]:[OtherNonTaxableIncome]])</f>
        <v>0</v>
      </c>
      <c r="EA85" t="s">
        <v>188</v>
      </c>
      <c r="EB85" s="76"/>
    </row>
    <row r="86" spans="12:132" hidden="1" x14ac:dyDescent="0.25">
      <c r="L86" s="76">
        <f>SUM(PayrollSum[[#This Row],[BasicPay]:[NightShiftDifferential]])-PayrollSum[[#This Row],[LatesAndAbsences]]</f>
        <v>0</v>
      </c>
      <c r="AE86" s="76">
        <f>SUM(PayrollSum[[#This Row],[Salaries2]:[MapColumn10Addition]])</f>
        <v>0</v>
      </c>
      <c r="AT86" s="76">
        <f>SUM(PayrollSum[[#This Row],[MapColumn1Deduction]:[PhicContributionEE]])</f>
        <v>0</v>
      </c>
      <c r="AU86" s="76">
        <f>+PayrollSum[[#This Row],[GCI]]-PayrollSum[[#This Row],[TotalDeduction]]</f>
        <v>0</v>
      </c>
      <c r="AZ86" s="76">
        <f>SUM(PayrollSum[[#This Row],[SssContributionER]:[PhicContributionER]])</f>
        <v>0</v>
      </c>
      <c r="BE86" s="76">
        <f>SUM(PayrollSum[[#This Row],[DeMinimisBenefit]:[OtherNonTaxableIncome]])</f>
        <v>0</v>
      </c>
      <c r="EA86" t="s">
        <v>188</v>
      </c>
      <c r="EB86" s="76"/>
    </row>
    <row r="87" spans="12:132" hidden="1" x14ac:dyDescent="0.25">
      <c r="L87" s="76">
        <f>SUM(PayrollSum[[#This Row],[BasicPay]:[NightShiftDifferential]])-PayrollSum[[#This Row],[LatesAndAbsences]]</f>
        <v>0</v>
      </c>
      <c r="AE87" s="76">
        <f>SUM(PayrollSum[[#This Row],[Salaries2]:[MapColumn10Addition]])</f>
        <v>0</v>
      </c>
      <c r="AT87" s="76">
        <f>SUM(PayrollSum[[#This Row],[MapColumn1Deduction]:[PhicContributionEE]])</f>
        <v>0</v>
      </c>
      <c r="AU87" s="76">
        <f>+PayrollSum[[#This Row],[GCI]]-PayrollSum[[#This Row],[TotalDeduction]]</f>
        <v>0</v>
      </c>
      <c r="AZ87" s="76">
        <f>SUM(PayrollSum[[#This Row],[SssContributionER]:[PhicContributionER]])</f>
        <v>0</v>
      </c>
      <c r="BE87" s="76">
        <f>SUM(PayrollSum[[#This Row],[DeMinimisBenefit]:[OtherNonTaxableIncome]])</f>
        <v>0</v>
      </c>
      <c r="EA87" t="s">
        <v>188</v>
      </c>
      <c r="EB87" s="76"/>
    </row>
    <row r="88" spans="12:132" hidden="1" x14ac:dyDescent="0.25">
      <c r="L88" s="76">
        <f>SUM(PayrollSum[[#This Row],[BasicPay]:[NightShiftDifferential]])-PayrollSum[[#This Row],[LatesAndAbsences]]</f>
        <v>0</v>
      </c>
      <c r="AE88" s="76">
        <f>SUM(PayrollSum[[#This Row],[Salaries2]:[MapColumn10Addition]])</f>
        <v>0</v>
      </c>
      <c r="AT88" s="76">
        <f>SUM(PayrollSum[[#This Row],[MapColumn1Deduction]:[PhicContributionEE]])</f>
        <v>0</v>
      </c>
      <c r="AU88" s="76">
        <f>+PayrollSum[[#This Row],[GCI]]-PayrollSum[[#This Row],[TotalDeduction]]</f>
        <v>0</v>
      </c>
      <c r="AZ88" s="76">
        <f>SUM(PayrollSum[[#This Row],[SssContributionER]:[PhicContributionER]])</f>
        <v>0</v>
      </c>
      <c r="BE88" s="76">
        <f>SUM(PayrollSum[[#This Row],[DeMinimisBenefit]:[OtherNonTaxableIncome]])</f>
        <v>0</v>
      </c>
      <c r="EA88" t="s">
        <v>188</v>
      </c>
      <c r="EB88" s="76"/>
    </row>
    <row r="89" spans="12:132" hidden="1" x14ac:dyDescent="0.25">
      <c r="L89" s="76">
        <f>SUM(PayrollSum[[#This Row],[BasicPay]:[NightShiftDifferential]])-PayrollSum[[#This Row],[LatesAndAbsences]]</f>
        <v>0</v>
      </c>
      <c r="AE89" s="76">
        <f>SUM(PayrollSum[[#This Row],[Salaries2]:[MapColumn10Addition]])</f>
        <v>0</v>
      </c>
      <c r="AT89" s="76">
        <f>SUM(PayrollSum[[#This Row],[MapColumn1Deduction]:[PhicContributionEE]])</f>
        <v>0</v>
      </c>
      <c r="AU89" s="76">
        <f>+PayrollSum[[#This Row],[GCI]]-PayrollSum[[#This Row],[TotalDeduction]]</f>
        <v>0</v>
      </c>
      <c r="AZ89" s="76">
        <f>SUM(PayrollSum[[#This Row],[SssContributionER]:[PhicContributionER]])</f>
        <v>0</v>
      </c>
      <c r="BE89" s="76">
        <f>SUM(PayrollSum[[#This Row],[DeMinimisBenefit]:[OtherNonTaxableIncome]])</f>
        <v>0</v>
      </c>
      <c r="EA89" t="s">
        <v>188</v>
      </c>
      <c r="EB89" s="76"/>
    </row>
    <row r="90" spans="12:132" hidden="1" x14ac:dyDescent="0.25">
      <c r="L90" s="76">
        <f>SUM(PayrollSum[[#This Row],[BasicPay]:[NightShiftDifferential]])-PayrollSum[[#This Row],[LatesAndAbsences]]</f>
        <v>0</v>
      </c>
      <c r="AE90" s="76">
        <f>SUM(PayrollSum[[#This Row],[Salaries2]:[MapColumn10Addition]])</f>
        <v>0</v>
      </c>
      <c r="AT90" s="76">
        <f>SUM(PayrollSum[[#This Row],[MapColumn1Deduction]:[PhicContributionEE]])</f>
        <v>0</v>
      </c>
      <c r="AU90" s="76">
        <f>+PayrollSum[[#This Row],[GCI]]-PayrollSum[[#This Row],[TotalDeduction]]</f>
        <v>0</v>
      </c>
      <c r="AZ90" s="76">
        <f>SUM(PayrollSum[[#This Row],[SssContributionER]:[PhicContributionER]])</f>
        <v>0</v>
      </c>
      <c r="BE90" s="76">
        <f>SUM(PayrollSum[[#This Row],[DeMinimisBenefit]:[OtherNonTaxableIncome]])</f>
        <v>0</v>
      </c>
      <c r="EA90" t="s">
        <v>188</v>
      </c>
      <c r="EB90" s="76"/>
    </row>
    <row r="91" spans="12:132" hidden="1" x14ac:dyDescent="0.25">
      <c r="L91" s="76">
        <f>SUM(PayrollSum[[#This Row],[BasicPay]:[NightShiftDifferential]])-PayrollSum[[#This Row],[LatesAndAbsences]]</f>
        <v>0</v>
      </c>
      <c r="AE91" s="76">
        <f>SUM(PayrollSum[[#This Row],[Salaries2]:[MapColumn10Addition]])</f>
        <v>0</v>
      </c>
      <c r="AT91" s="76">
        <f>SUM(PayrollSum[[#This Row],[MapColumn1Deduction]:[PhicContributionEE]])</f>
        <v>0</v>
      </c>
      <c r="AU91" s="76">
        <f>+PayrollSum[[#This Row],[GCI]]-PayrollSum[[#This Row],[TotalDeduction]]</f>
        <v>0</v>
      </c>
      <c r="AZ91" s="76">
        <f>SUM(PayrollSum[[#This Row],[SssContributionER]:[PhicContributionER]])</f>
        <v>0</v>
      </c>
      <c r="BE91" s="76">
        <f>SUM(PayrollSum[[#This Row],[DeMinimisBenefit]:[OtherNonTaxableIncome]])</f>
        <v>0</v>
      </c>
      <c r="EA91" t="s">
        <v>188</v>
      </c>
      <c r="EB91" s="76"/>
    </row>
    <row r="92" spans="12:132" hidden="1" x14ac:dyDescent="0.25">
      <c r="L92" s="76">
        <f>SUM(PayrollSum[[#This Row],[BasicPay]:[NightShiftDifferential]])-PayrollSum[[#This Row],[LatesAndAbsences]]</f>
        <v>0</v>
      </c>
      <c r="AE92" s="76">
        <f>SUM(PayrollSum[[#This Row],[Salaries2]:[MapColumn10Addition]])</f>
        <v>0</v>
      </c>
      <c r="AT92" s="76">
        <f>SUM(PayrollSum[[#This Row],[MapColumn1Deduction]:[PhicContributionEE]])</f>
        <v>0</v>
      </c>
      <c r="AU92" s="76">
        <f>+PayrollSum[[#This Row],[GCI]]-PayrollSum[[#This Row],[TotalDeduction]]</f>
        <v>0</v>
      </c>
      <c r="AZ92" s="76">
        <f>SUM(PayrollSum[[#This Row],[SssContributionER]:[PhicContributionER]])</f>
        <v>0</v>
      </c>
      <c r="BE92" s="76">
        <f>SUM(PayrollSum[[#This Row],[DeMinimisBenefit]:[OtherNonTaxableIncome]])</f>
        <v>0</v>
      </c>
      <c r="EA92" t="s">
        <v>188</v>
      </c>
      <c r="EB92" s="76"/>
    </row>
    <row r="93" spans="12:132" hidden="1" x14ac:dyDescent="0.25">
      <c r="L93" s="76">
        <f>SUM(PayrollSum[[#This Row],[BasicPay]:[NightShiftDifferential]])-PayrollSum[[#This Row],[LatesAndAbsences]]</f>
        <v>0</v>
      </c>
      <c r="AE93" s="76">
        <f>SUM(PayrollSum[[#This Row],[Salaries2]:[MapColumn10Addition]])</f>
        <v>0</v>
      </c>
      <c r="AT93" s="76">
        <f>SUM(PayrollSum[[#This Row],[MapColumn1Deduction]:[PhicContributionEE]])</f>
        <v>0</v>
      </c>
      <c r="AU93" s="76">
        <f>+PayrollSum[[#This Row],[GCI]]-PayrollSum[[#This Row],[TotalDeduction]]</f>
        <v>0</v>
      </c>
      <c r="AZ93" s="76">
        <f>SUM(PayrollSum[[#This Row],[SssContributionER]:[PhicContributionER]])</f>
        <v>0</v>
      </c>
      <c r="BE93" s="76">
        <f>SUM(PayrollSum[[#This Row],[DeMinimisBenefit]:[OtherNonTaxableIncome]])</f>
        <v>0</v>
      </c>
      <c r="EA93" t="s">
        <v>188</v>
      </c>
      <c r="EB93" s="76"/>
    </row>
    <row r="94" spans="12:132" hidden="1" x14ac:dyDescent="0.25">
      <c r="L94" s="76">
        <f>SUM(PayrollSum[[#This Row],[BasicPay]:[NightShiftDifferential]])-PayrollSum[[#This Row],[LatesAndAbsences]]</f>
        <v>0</v>
      </c>
      <c r="AE94" s="76">
        <f>SUM(PayrollSum[[#This Row],[Salaries2]:[MapColumn10Addition]])</f>
        <v>0</v>
      </c>
      <c r="AT94" s="76">
        <f>SUM(PayrollSum[[#This Row],[MapColumn1Deduction]:[PhicContributionEE]])</f>
        <v>0</v>
      </c>
      <c r="AU94" s="76">
        <f>+PayrollSum[[#This Row],[GCI]]-PayrollSum[[#This Row],[TotalDeduction]]</f>
        <v>0</v>
      </c>
      <c r="AZ94" s="76">
        <f>SUM(PayrollSum[[#This Row],[SssContributionER]:[PhicContributionER]])</f>
        <v>0</v>
      </c>
      <c r="BE94" s="76">
        <f>SUM(PayrollSum[[#This Row],[DeMinimisBenefit]:[OtherNonTaxableIncome]])</f>
        <v>0</v>
      </c>
      <c r="EA94" t="s">
        <v>188</v>
      </c>
      <c r="EB94" s="76"/>
    </row>
    <row r="95" spans="12:132" hidden="1" x14ac:dyDescent="0.25">
      <c r="L95" s="76">
        <f>SUM(PayrollSum[[#This Row],[BasicPay]:[NightShiftDifferential]])-PayrollSum[[#This Row],[LatesAndAbsences]]</f>
        <v>0</v>
      </c>
      <c r="AE95" s="76">
        <f>SUM(PayrollSum[[#This Row],[Salaries2]:[MapColumn10Addition]])</f>
        <v>0</v>
      </c>
      <c r="AT95" s="76">
        <f>SUM(PayrollSum[[#This Row],[MapColumn1Deduction]:[PhicContributionEE]])</f>
        <v>0</v>
      </c>
      <c r="AU95" s="76">
        <f>+PayrollSum[[#This Row],[GCI]]-PayrollSum[[#This Row],[TotalDeduction]]</f>
        <v>0</v>
      </c>
      <c r="AZ95" s="76">
        <f>SUM(PayrollSum[[#This Row],[SssContributionER]:[PhicContributionER]])</f>
        <v>0</v>
      </c>
      <c r="BE95" s="76">
        <f>SUM(PayrollSum[[#This Row],[DeMinimisBenefit]:[OtherNonTaxableIncome]])</f>
        <v>0</v>
      </c>
      <c r="EA95" t="s">
        <v>188</v>
      </c>
      <c r="EB95" s="76"/>
    </row>
    <row r="96" spans="12:132" hidden="1" x14ac:dyDescent="0.25">
      <c r="L96" s="76">
        <f>SUM(PayrollSum[[#This Row],[BasicPay]:[NightShiftDifferential]])-PayrollSum[[#This Row],[LatesAndAbsences]]</f>
        <v>0</v>
      </c>
      <c r="AE96" s="76">
        <f>SUM(PayrollSum[[#This Row],[Salaries2]:[MapColumn10Addition]])</f>
        <v>0</v>
      </c>
      <c r="AT96" s="76">
        <f>SUM(PayrollSum[[#This Row],[MapColumn1Deduction]:[PhicContributionEE]])</f>
        <v>0</v>
      </c>
      <c r="AU96" s="76">
        <f>+PayrollSum[[#This Row],[GCI]]-PayrollSum[[#This Row],[TotalDeduction]]</f>
        <v>0</v>
      </c>
      <c r="AZ96" s="76">
        <f>SUM(PayrollSum[[#This Row],[SssContributionER]:[PhicContributionER]])</f>
        <v>0</v>
      </c>
      <c r="BE96" s="76">
        <f>SUM(PayrollSum[[#This Row],[DeMinimisBenefit]:[OtherNonTaxableIncome]])</f>
        <v>0</v>
      </c>
      <c r="EA96" t="s">
        <v>188</v>
      </c>
      <c r="EB96" s="76"/>
    </row>
    <row r="97" spans="4:132" hidden="1" x14ac:dyDescent="0.25">
      <c r="L97" s="76">
        <f>SUM(PayrollSum[[#This Row],[BasicPay]:[NightShiftDifferential]])-PayrollSum[[#This Row],[LatesAndAbsences]]</f>
        <v>0</v>
      </c>
      <c r="AE97" s="76">
        <f>SUM(PayrollSum[[#This Row],[Salaries2]:[MapColumn10Addition]])</f>
        <v>0</v>
      </c>
      <c r="AT97" s="76">
        <f>SUM(PayrollSum[[#This Row],[MapColumn1Deduction]:[PhicContributionEE]])</f>
        <v>0</v>
      </c>
      <c r="AU97" s="76">
        <f>+PayrollSum[[#This Row],[GCI]]-PayrollSum[[#This Row],[TotalDeduction]]</f>
        <v>0</v>
      </c>
      <c r="AZ97" s="76">
        <f>SUM(PayrollSum[[#This Row],[SssContributionER]:[PhicContributionER]])</f>
        <v>0</v>
      </c>
      <c r="BE97" s="76">
        <f>SUM(PayrollSum[[#This Row],[DeMinimisBenefit]:[OtherNonTaxableIncome]])</f>
        <v>0</v>
      </c>
      <c r="EA97" t="s">
        <v>188</v>
      </c>
      <c r="EB97" s="76"/>
    </row>
    <row r="98" spans="4:132" hidden="1" x14ac:dyDescent="0.25">
      <c r="L98" s="76">
        <f>SUM(PayrollSum[[#This Row],[BasicPay]:[NightShiftDifferential]])-PayrollSum[[#This Row],[LatesAndAbsences]]</f>
        <v>0</v>
      </c>
      <c r="AE98" s="76">
        <f>SUM(PayrollSum[[#This Row],[Salaries2]:[MapColumn10Addition]])</f>
        <v>0</v>
      </c>
      <c r="AT98" s="76">
        <f>SUM(PayrollSum[[#This Row],[MapColumn1Deduction]:[PhicContributionEE]])</f>
        <v>0</v>
      </c>
      <c r="AU98" s="76">
        <f>+PayrollSum[[#This Row],[GCI]]-PayrollSum[[#This Row],[TotalDeduction]]</f>
        <v>0</v>
      </c>
      <c r="AZ98" s="76">
        <f>SUM(PayrollSum[[#This Row],[SssContributionER]:[PhicContributionER]])</f>
        <v>0</v>
      </c>
      <c r="BE98" s="76">
        <f>SUM(PayrollSum[[#This Row],[DeMinimisBenefit]:[OtherNonTaxableIncome]])</f>
        <v>0</v>
      </c>
      <c r="EA98" t="s">
        <v>188</v>
      </c>
      <c r="EB98" s="76"/>
    </row>
    <row r="99" spans="4:132" hidden="1" x14ac:dyDescent="0.25">
      <c r="L99" s="76">
        <f>SUM(PayrollSum[[#This Row],[BasicPay]:[NightShiftDifferential]])-PayrollSum[[#This Row],[LatesAndAbsences]]</f>
        <v>0</v>
      </c>
      <c r="AE99" s="76">
        <f>SUM(PayrollSum[[#This Row],[Salaries2]:[MapColumn10Addition]])</f>
        <v>0</v>
      </c>
      <c r="AT99" s="76">
        <f>SUM(PayrollSum[[#This Row],[MapColumn1Deduction]:[PhicContributionEE]])</f>
        <v>0</v>
      </c>
      <c r="AU99" s="76">
        <f>+PayrollSum[[#This Row],[GCI]]-PayrollSum[[#This Row],[TotalDeduction]]</f>
        <v>0</v>
      </c>
      <c r="AZ99" s="76">
        <f>SUM(PayrollSum[[#This Row],[SssContributionER]:[PhicContributionER]])</f>
        <v>0</v>
      </c>
      <c r="BE99" s="76">
        <f>SUM(PayrollSum[[#This Row],[DeMinimisBenefit]:[OtherNonTaxableIncome]])</f>
        <v>0</v>
      </c>
      <c r="EA99" t="s">
        <v>188</v>
      </c>
      <c r="EB99" s="76"/>
    </row>
    <row r="100" spans="4:132" hidden="1" x14ac:dyDescent="0.25">
      <c r="L100" s="76">
        <f>SUM(PayrollSum[[#This Row],[BasicPay]:[NightShiftDifferential]])-PayrollSum[[#This Row],[LatesAndAbsences]]</f>
        <v>0</v>
      </c>
      <c r="AE100" s="76">
        <f>SUM(PayrollSum[[#This Row],[Salaries2]:[MapColumn10Addition]])</f>
        <v>0</v>
      </c>
      <c r="AT100" s="76">
        <f>SUM(PayrollSum[[#This Row],[MapColumn1Deduction]:[PhicContributionEE]])</f>
        <v>0</v>
      </c>
      <c r="AU100" s="76">
        <f>+PayrollSum[[#This Row],[GCI]]-PayrollSum[[#This Row],[TotalDeduction]]</f>
        <v>0</v>
      </c>
      <c r="AZ100" s="76">
        <f>SUM(PayrollSum[[#This Row],[SssContributionER]:[PhicContributionER]])</f>
        <v>0</v>
      </c>
      <c r="BE100" s="76">
        <f>SUM(PayrollSum[[#This Row],[DeMinimisBenefit]:[OtherNonTaxableIncome]])</f>
        <v>0</v>
      </c>
      <c r="EA100" t="s">
        <v>188</v>
      </c>
      <c r="EB100" s="76"/>
    </row>
    <row r="101" spans="4:132" hidden="1" x14ac:dyDescent="0.25">
      <c r="L101" s="76">
        <f>SUM(PayrollSum[[#This Row],[BasicPay]:[NightShiftDifferential]])-PayrollSum[[#This Row],[LatesAndAbsences]]</f>
        <v>0</v>
      </c>
      <c r="AE101" s="76">
        <f>SUM(PayrollSum[[#This Row],[Salaries2]:[MapColumn10Addition]])</f>
        <v>0</v>
      </c>
      <c r="AT101" s="76">
        <f>SUM(PayrollSum[[#This Row],[MapColumn1Deduction]:[PhicContributionEE]])</f>
        <v>0</v>
      </c>
      <c r="AU101" s="76">
        <f>+PayrollSum[[#This Row],[GCI]]-PayrollSum[[#This Row],[TotalDeduction]]</f>
        <v>0</v>
      </c>
      <c r="AZ101" s="76">
        <f>SUM(PayrollSum[[#This Row],[SssContributionER]:[PhicContributionER]])</f>
        <v>0</v>
      </c>
      <c r="BE101" s="76">
        <f>SUM(PayrollSum[[#This Row],[DeMinimisBenefit]:[OtherNonTaxableIncome]])</f>
        <v>0</v>
      </c>
      <c r="EA101" t="s">
        <v>188</v>
      </c>
      <c r="EB101" s="76"/>
    </row>
    <row r="102" spans="4:132" hidden="1" x14ac:dyDescent="0.25">
      <c r="L102" s="76">
        <f>SUM(PayrollSum[[#This Row],[BasicPay]:[NightShiftDifferential]])-PayrollSum[[#This Row],[LatesAndAbsences]]</f>
        <v>0</v>
      </c>
      <c r="AE102" s="76">
        <f>SUM(PayrollSum[[#This Row],[Salaries2]:[MapColumn10Addition]])</f>
        <v>0</v>
      </c>
      <c r="AT102" s="76">
        <f>SUM(PayrollSum[[#This Row],[MapColumn1Deduction]:[PhicContributionEE]])</f>
        <v>0</v>
      </c>
      <c r="AU102" s="76">
        <f>+PayrollSum[[#This Row],[GCI]]-PayrollSum[[#This Row],[TotalDeduction]]</f>
        <v>0</v>
      </c>
      <c r="AZ102" s="76">
        <f>SUM(PayrollSum[[#This Row],[SssContributionER]:[PhicContributionER]])</f>
        <v>0</v>
      </c>
      <c r="BE102" s="76">
        <f>SUM(PayrollSum[[#This Row],[DeMinimisBenefit]:[OtherNonTaxableIncome]])</f>
        <v>0</v>
      </c>
      <c r="EA102" t="s">
        <v>188</v>
      </c>
      <c r="EB102" s="76"/>
    </row>
    <row r="103" spans="4:132" hidden="1" x14ac:dyDescent="0.25">
      <c r="L103" s="76">
        <f>SUM(PayrollSum[[#This Row],[BasicPay]:[NightShiftDifferential]])-PayrollSum[[#This Row],[LatesAndAbsences]]</f>
        <v>0</v>
      </c>
      <c r="AE103" s="76">
        <f>SUM(PayrollSum[[#This Row],[Salaries2]:[MapColumn10Addition]])</f>
        <v>0</v>
      </c>
      <c r="AT103" s="76">
        <f>SUM(PayrollSum[[#This Row],[MapColumn1Deduction]:[PhicContributionEE]])</f>
        <v>0</v>
      </c>
      <c r="AU103" s="76">
        <f>+PayrollSum[[#This Row],[GCI]]-PayrollSum[[#This Row],[TotalDeduction]]</f>
        <v>0</v>
      </c>
      <c r="AZ103" s="76">
        <f>SUM(PayrollSum[[#This Row],[SssContributionER]:[PhicContributionER]])</f>
        <v>0</v>
      </c>
      <c r="BE103" s="76">
        <f>SUM(PayrollSum[[#This Row],[DeMinimisBenefit]:[OtherNonTaxableIncome]])</f>
        <v>0</v>
      </c>
      <c r="EA103" t="s">
        <v>188</v>
      </c>
      <c r="EB103" s="76"/>
    </row>
    <row r="104" spans="4:132" hidden="1" x14ac:dyDescent="0.25">
      <c r="L104" s="76">
        <f>SUM(PayrollSum[[#This Row],[BasicPay]:[NightShiftDifferential]])-PayrollSum[[#This Row],[LatesAndAbsences]]</f>
        <v>0</v>
      </c>
      <c r="AE104" s="76">
        <f>SUM(PayrollSum[[#This Row],[Salaries2]:[MapColumn10Addition]])</f>
        <v>0</v>
      </c>
      <c r="AT104" s="76">
        <f>SUM(PayrollSum[[#This Row],[MapColumn1Deduction]:[PhicContributionEE]])</f>
        <v>0</v>
      </c>
      <c r="AU104" s="76">
        <f>+PayrollSum[[#This Row],[GCI]]-PayrollSum[[#This Row],[TotalDeduction]]</f>
        <v>0</v>
      </c>
      <c r="AZ104" s="76">
        <f>SUM(PayrollSum[[#This Row],[SssContributionER]:[PhicContributionER]])</f>
        <v>0</v>
      </c>
      <c r="BE104" s="76">
        <f>SUM(PayrollSum[[#This Row],[DeMinimisBenefit]:[OtherNonTaxableIncome]])</f>
        <v>0</v>
      </c>
      <c r="EA104" t="s">
        <v>188</v>
      </c>
      <c r="EB104" s="76"/>
    </row>
    <row r="105" spans="4:132" hidden="1" x14ac:dyDescent="0.25">
      <c r="L105" s="76">
        <f>SUM(PayrollSum[[#This Row],[BasicPay]:[NightShiftDifferential]])-PayrollSum[[#This Row],[LatesAndAbsences]]</f>
        <v>0</v>
      </c>
      <c r="AE105" s="76">
        <f>SUM(PayrollSum[[#This Row],[Salaries2]:[MapColumn10Addition]])</f>
        <v>0</v>
      </c>
      <c r="AT105" s="76">
        <f>SUM(PayrollSum[[#This Row],[MapColumn1Deduction]:[PhicContributionEE]])</f>
        <v>0</v>
      </c>
      <c r="AU105" s="76">
        <f>+PayrollSum[[#This Row],[GCI]]-PayrollSum[[#This Row],[TotalDeduction]]</f>
        <v>0</v>
      </c>
      <c r="AZ105" s="76">
        <f>SUM(PayrollSum[[#This Row],[SssContributionER]:[PhicContributionER]])</f>
        <v>0</v>
      </c>
      <c r="BE105" s="76">
        <f>SUM(PayrollSum[[#This Row],[DeMinimisBenefit]:[OtherNonTaxableIncome]])</f>
        <v>0</v>
      </c>
      <c r="EA105" t="s">
        <v>188</v>
      </c>
      <c r="EB105" s="76"/>
    </row>
    <row r="106" spans="4:132" hidden="1" x14ac:dyDescent="0.25">
      <c r="L106" s="76">
        <f>SUM(PayrollSum[[#This Row],[BasicPay]:[NightShiftDifferential]])-PayrollSum[[#This Row],[LatesAndAbsences]]</f>
        <v>0</v>
      </c>
      <c r="AE106" s="76">
        <f>SUM(PayrollSum[[#This Row],[Salaries2]:[MapColumn10Addition]])</f>
        <v>0</v>
      </c>
      <c r="AT106" s="76">
        <f>SUM(PayrollSum[[#This Row],[MapColumn1Deduction]:[PhicContributionEE]])</f>
        <v>0</v>
      </c>
      <c r="AU106" s="76">
        <f>+PayrollSum[[#This Row],[GCI]]-PayrollSum[[#This Row],[TotalDeduction]]</f>
        <v>0</v>
      </c>
      <c r="AZ106" s="76">
        <f>SUM(PayrollSum[[#This Row],[SssContributionER]:[PhicContributionER]])</f>
        <v>0</v>
      </c>
      <c r="BE106" s="76">
        <f>SUM(PayrollSum[[#This Row],[DeMinimisBenefit]:[OtherNonTaxableIncome]])</f>
        <v>0</v>
      </c>
      <c r="EA106" t="s">
        <v>188</v>
      </c>
      <c r="EB106" s="76"/>
    </row>
    <row r="107" spans="4:132" ht="15.75" thickBot="1" x14ac:dyDescent="0.3">
      <c r="E107" s="7" t="s">
        <v>189</v>
      </c>
      <c r="F107" s="78">
        <f>SUBTOTAL(109,PayrollSum[TakeHomePay])</f>
        <v>0</v>
      </c>
      <c r="G107" s="78">
        <f>SUBTOTAL(109,PayrollSum[BasicPay])</f>
        <v>0</v>
      </c>
      <c r="H107" s="78">
        <f>SUBTOTAL(109,PayrollSum[OvertimePay])</f>
        <v>0</v>
      </c>
      <c r="I107" s="78">
        <f>SUBTOTAL(109,PayrollSum[HolidayPay])</f>
        <v>0</v>
      </c>
      <c r="J107" s="78">
        <f>SUBTOTAL(109,PayrollSum[NightShiftDifferential])</f>
        <v>0</v>
      </c>
      <c r="K107" s="78">
        <f>SUBTOTAL(109,PayrollSum[LatesAndAbsences])</f>
        <v>0</v>
      </c>
      <c r="L107" s="78">
        <f>SUBTOTAL(109,PayrollSum[Salaries2])</f>
        <v>0</v>
      </c>
      <c r="M107" s="78">
        <f>SUBTOTAL(109,PayrollSum[PERA])</f>
        <v>0</v>
      </c>
      <c r="N107" s="78">
        <f>SUBTOTAL(109,PayrollSum[RATA])</f>
        <v>0</v>
      </c>
      <c r="O107" s="78">
        <f>SUBTOTAL(109,PayrollSum[COLA])</f>
        <v>0</v>
      </c>
      <c r="P107" s="78">
        <f>SUBTOTAL(109,PayrollSum[HazardPay])</f>
        <v>0</v>
      </c>
      <c r="Q107" s="78">
        <f>SUBTOTAL(109,PayrollSum[SLVL])</f>
        <v>0</v>
      </c>
      <c r="R107" s="78">
        <f>SUBTOTAL(109,PayrollSum[Bonus])</f>
        <v>0</v>
      </c>
      <c r="S107" s="78">
        <f>SUBTOTAL(109,PayrollSum[Month13Pay])</f>
        <v>0</v>
      </c>
      <c r="T107" s="78">
        <f>SUBTOTAL(109,PayrollSum[ServiceCharge])</f>
        <v>0</v>
      </c>
      <c r="U107" s="78">
        <f>SUBTOTAL(109,PayrollSum[MapColumn1Addition])</f>
        <v>0</v>
      </c>
      <c r="V107" s="78">
        <f>SUBTOTAL(109,PayrollSum[MapColumn2Addition])</f>
        <v>0</v>
      </c>
      <c r="W107" s="78">
        <f>SUBTOTAL(109,PayrollSum[MapColumn3Addition])</f>
        <v>0</v>
      </c>
      <c r="X107" s="78">
        <f>SUBTOTAL(109,PayrollSum[MapColumn4Addition])</f>
        <v>0</v>
      </c>
      <c r="Y107" s="78">
        <f>SUBTOTAL(109,PayrollSum[MapColumn5Addition])</f>
        <v>0</v>
      </c>
      <c r="Z107" s="78">
        <f>SUBTOTAL(109,PayrollSum[MapColumn6Addition])</f>
        <v>0</v>
      </c>
      <c r="AA107" s="78">
        <f>SUBTOTAL(109,PayrollSum[MapColumn7Addition])</f>
        <v>0</v>
      </c>
      <c r="AB107" s="78">
        <f>SUBTOTAL(109,PayrollSum[MapColumn8Addition])</f>
        <v>0</v>
      </c>
      <c r="AC107" s="78">
        <f>SUBTOTAL(109,PayrollSum[MapColumn9Addition])</f>
        <v>0</v>
      </c>
      <c r="AD107" s="78">
        <f>SUBTOTAL(109,PayrollSum[MapColumn10Addition])</f>
        <v>0</v>
      </c>
      <c r="AE107" s="78">
        <f>SUBTOTAL(109,PayrollSum[GCI])</f>
        <v>0</v>
      </c>
      <c r="AF107" s="78">
        <f>SUBTOTAL(109,PayrollSum[MapColumn1Deduction])</f>
        <v>0</v>
      </c>
      <c r="AG107" s="78">
        <f>SUBTOTAL(109,PayrollSum[MapColumn2Deduction])</f>
        <v>0</v>
      </c>
      <c r="AH107" s="78">
        <f>SUBTOTAL(109,PayrollSum[MapColumn3Deduction])</f>
        <v>0</v>
      </c>
      <c r="AI107" s="78">
        <f>SUBTOTAL(109,PayrollSum[MapColumn4Deduction])</f>
        <v>0</v>
      </c>
      <c r="AJ107" s="78">
        <f>SUBTOTAL(109,PayrollSum[MapColumn5Deduction])</f>
        <v>0</v>
      </c>
      <c r="AK107" s="78">
        <f>SUBTOTAL(109,PayrollSum[MapColumn6Deduction])</f>
        <v>0</v>
      </c>
      <c r="AL107" s="78">
        <f>SUBTOTAL(109,PayrollSum[MapColumn7Deduction])</f>
        <v>0</v>
      </c>
      <c r="AM107" s="78">
        <f>SUBTOTAL(109,PayrollSum[MapColumn8Deduction])</f>
        <v>0</v>
      </c>
      <c r="AN107" s="78">
        <f>SUBTOTAL(109,PayrollSum[MapColumn9Deduction])</f>
        <v>0</v>
      </c>
      <c r="AO107" s="78">
        <f>SUBTOTAL(109,PayrollSum[MapColumn10Deduction])</f>
        <v>0</v>
      </c>
      <c r="AP107" s="78">
        <f>SUBTOTAL(109,PayrollSum[WTax])</f>
        <v>0</v>
      </c>
      <c r="AQ107" s="78">
        <f>SUBTOTAL(109,PayrollSum[SssContributionEE])</f>
        <v>0</v>
      </c>
      <c r="AR107" s="78">
        <f>SUBTOTAL(109,PayrollSum[PagibigContributionEE])</f>
        <v>0</v>
      </c>
      <c r="AS107" s="78">
        <f>SUBTOTAL(109,PayrollSum[PhicContributionEE])</f>
        <v>0</v>
      </c>
      <c r="AT107" s="78">
        <f>SUBTOTAL(109,PayrollSum[TotalDeduction])</f>
        <v>0</v>
      </c>
      <c r="AU107" s="78">
        <f>SUBTOTAL(109,PayrollSum[NetPay])</f>
        <v>0</v>
      </c>
      <c r="AV107" s="78">
        <f>SUBTOTAL(109,PayrollSum[SssContributionER])</f>
        <v>0</v>
      </c>
      <c r="AW107" s="78">
        <f>SUBTOTAL(109,PayrollSum[EC])</f>
        <v>0</v>
      </c>
      <c r="AX107" s="78">
        <f>SUBTOTAL(109,PayrollSum[PagibigContributionER])</f>
        <v>0</v>
      </c>
      <c r="AY107" s="78">
        <f>SUBTOTAL(109,PayrollSum[PhicContributionER])</f>
        <v>0</v>
      </c>
      <c r="AZ107" s="78">
        <f>SUBTOTAL(109,PayrollSum[TotalEmployerContr])</f>
        <v>0</v>
      </c>
      <c r="BA107" s="78">
        <f>SUBTOTAL(109,PayrollSum[DeMinimisBenefit])</f>
        <v>0</v>
      </c>
      <c r="BB107" s="78">
        <f>SUBTOTAL(109,PayrollSum[TaxFreeThresholdIncome])</f>
        <v>0</v>
      </c>
      <c r="BC107" s="78">
        <f>SUBTOTAL(109,PayrollSum[OtherTaxableIncome])</f>
        <v>0</v>
      </c>
      <c r="BD107" s="78">
        <f>SUBTOTAL(109,PayrollSum[OtherNonTaxableIncome])</f>
        <v>0</v>
      </c>
      <c r="BE107" s="78">
        <f>SUBTOTAL(109,PayrollSum[TotalAddlPayDetail])</f>
        <v>0</v>
      </c>
      <c r="BL107" s="76">
        <f>SUBTOTAL(109,PayrollSum[PaydayRate])</f>
        <v>0</v>
      </c>
      <c r="BM107" s="76">
        <f>SUBTOTAL(109,PayrollSum[DailyRate])</f>
        <v>0</v>
      </c>
      <c r="BN107" s="76">
        <f>SUBTOTAL(109,PayrollSum[HourlyRate])</f>
        <v>0</v>
      </c>
      <c r="BO107" s="76">
        <f>SUBTOTAL(109,PayrollSum[DaysWorked])</f>
        <v>0</v>
      </c>
      <c r="BP107" s="76">
        <f>SUBTOTAL(109,PayrollSum[DaysOT])</f>
        <v>0</v>
      </c>
      <c r="BQ107" s="76">
        <f>SUBTOTAL(109,PayrollSum[DaysOOT])</f>
        <v>0</v>
      </c>
      <c r="BR107" s="76">
        <f>SUBTOTAL(109,PayrollSum[Hrs_Late])</f>
        <v>0</v>
      </c>
      <c r="BS107" s="76">
        <f>SUBTOTAL(109,PayrollSum[Lates])</f>
        <v>0</v>
      </c>
      <c r="BT107" s="76">
        <f>SUBTOTAL(109,PayrollSum[Days_Absence])</f>
        <v>0</v>
      </c>
      <c r="BU107" s="76">
        <f>SUBTOTAL(109,PayrollSum[Absences])</f>
        <v>0</v>
      </c>
      <c r="BV107" s="76">
        <f>SUBTOTAL(109,PayrollSum[Hrs_RT_RegDay])</f>
        <v>0</v>
      </c>
      <c r="BW107" s="76">
        <f>SUBTOTAL(109,PayrollSum[Hrs_OT_RegDay])</f>
        <v>0</v>
      </c>
      <c r="BX107" s="76">
        <f>SUBTOTAL(109,PayrollSum[Hrs_ND_RegDay])</f>
        <v>0</v>
      </c>
      <c r="BY107" s="76">
        <f>SUBTOTAL(109,PayrollSum[Hrs_OTND_RegDay])</f>
        <v>0</v>
      </c>
      <c r="BZ107" s="76">
        <f>SUBTOTAL(109,PayrollSum[RT_RegDay])</f>
        <v>0</v>
      </c>
      <c r="CA107" s="76">
        <f>SUBTOTAL(109,PayrollSum[OT_RegDay])</f>
        <v>0</v>
      </c>
      <c r="CB107" s="76">
        <f>SUBTOTAL(109,PayrollSum[ND_RegDay])</f>
        <v>0</v>
      </c>
      <c r="CC107" s="76">
        <f>SUBTOTAL(109,PayrollSum[OTND_RegDay])</f>
        <v>0</v>
      </c>
      <c r="CD107" s="76">
        <f>SUBTOTAL(109,PayrollSum[Hrs_RT_RestDay])</f>
        <v>0</v>
      </c>
      <c r="CE107" s="76">
        <f>SUBTOTAL(109,PayrollSum[Hrs_OT_RestDay])</f>
        <v>0</v>
      </c>
      <c r="CF107" s="76">
        <f>SUBTOTAL(109,PayrollSum[Hrs_ND_RestDay])</f>
        <v>0</v>
      </c>
      <c r="CG107" s="76">
        <f>SUBTOTAL(109,PayrollSum[Hrs_OTND_RestDay])</f>
        <v>0</v>
      </c>
      <c r="CH107" s="76">
        <f>SUBTOTAL(109,PayrollSum[RT_RestDay])</f>
        <v>0</v>
      </c>
      <c r="CI107" s="76">
        <f>SUBTOTAL(109,PayrollSum[OT_RestDay])</f>
        <v>0</v>
      </c>
      <c r="CJ107" s="76">
        <f>SUBTOTAL(109,PayrollSum[ND_RestDay])</f>
        <v>0</v>
      </c>
      <c r="CK107" s="76">
        <f>SUBTOTAL(109,PayrollSum[OTND_RestDay])</f>
        <v>0</v>
      </c>
      <c r="CL107" s="76">
        <f>SUBTOTAL(109,PayrollSum[Hrs_RT_Holiday])</f>
        <v>0</v>
      </c>
      <c r="CM107" s="76">
        <f>SUBTOTAL(109,PayrollSum[Hrs_OT_Holiday])</f>
        <v>0</v>
      </c>
      <c r="CN107" s="76">
        <f>SUBTOTAL(109,PayrollSum[Hrs_ND_Holiday])</f>
        <v>0</v>
      </c>
      <c r="CO107" s="76">
        <f>SUBTOTAL(109,PayrollSum[Hrs_OTND_Holiday])</f>
        <v>0</v>
      </c>
      <c r="CP107" s="76">
        <f>SUBTOTAL(109,PayrollSum[RT_Holiday])</f>
        <v>0</v>
      </c>
      <c r="CQ107" s="76">
        <f>SUBTOTAL(109,PayrollSum[OT_Holiday])</f>
        <v>0</v>
      </c>
      <c r="CR107" s="76">
        <f>SUBTOTAL(109,PayrollSum[ND_Holiday])</f>
        <v>0</v>
      </c>
      <c r="CS107" s="76">
        <f>SUBTOTAL(109,PayrollSum[OTND_Holiday])</f>
        <v>0</v>
      </c>
      <c r="CT107" s="76">
        <f>SUBTOTAL(109,PayrollSum[Hrs_RT_HolidayRestDay])</f>
        <v>0</v>
      </c>
      <c r="CU107" s="76">
        <f>SUBTOTAL(109,PayrollSum[Hrs_OT_HolidayRestDay])</f>
        <v>0</v>
      </c>
      <c r="CV107" s="76">
        <f>SUBTOTAL(109,PayrollSum[Hrs_ND_HolidayRestDay])</f>
        <v>0</v>
      </c>
      <c r="CW107" s="76">
        <f>SUBTOTAL(109,PayrollSum[Hrs_OTND_HolidayRestDay])</f>
        <v>0</v>
      </c>
      <c r="CX107" s="76">
        <f>SUBTOTAL(109,PayrollSum[RT_HolidayRestDay])</f>
        <v>0</v>
      </c>
      <c r="CY107" s="76">
        <f>SUBTOTAL(109,PayrollSum[OT_HolidayRestDay])</f>
        <v>0</v>
      </c>
      <c r="CZ107" s="76">
        <f>SUBTOTAL(109,PayrollSum[ND_HolidayRestDay])</f>
        <v>0</v>
      </c>
      <c r="DA107" s="76">
        <f>SUBTOTAL(109,PayrollSum[OTND_HolidayRestDay])</f>
        <v>0</v>
      </c>
      <c r="DB107" s="76">
        <f>SUBTOTAL(109,PayrollSum[Hrs_RT_SpecialDay])</f>
        <v>0</v>
      </c>
      <c r="DC107" s="76">
        <f>SUBTOTAL(109,PayrollSum[Hrs_OT_SpecialDay])</f>
        <v>0</v>
      </c>
      <c r="DD107" s="76">
        <f>SUBTOTAL(109,PayrollSum[Hrs_ND_SpecialDay])</f>
        <v>0</v>
      </c>
      <c r="DE107" s="76">
        <f>SUBTOTAL(109,PayrollSum[Hrs_OTND_SpecialDay])</f>
        <v>0</v>
      </c>
      <c r="DF107" s="76">
        <f>SUBTOTAL(109,PayrollSum[RT_SpecialDay])</f>
        <v>0</v>
      </c>
      <c r="DG107" s="76">
        <f>SUBTOTAL(109,PayrollSum[OT_SpecialDay])</f>
        <v>0</v>
      </c>
      <c r="DH107" s="76">
        <f>SUBTOTAL(109,PayrollSum[ND_SpecialDay])</f>
        <v>0</v>
      </c>
      <c r="DI107" s="76">
        <f>SUBTOTAL(109,PayrollSum[OTND_SpecialDay])</f>
        <v>0</v>
      </c>
      <c r="DJ107" s="76">
        <f>SUBTOTAL(109,PayrollSum[Hrs_RT_SpecialDayRestDay])</f>
        <v>0</v>
      </c>
      <c r="DK107" s="76">
        <f>SUBTOTAL(109,PayrollSum[Hrs_OT_SpecialDayRestDay])</f>
        <v>0</v>
      </c>
      <c r="DL107" s="76">
        <f>SUBTOTAL(109,PayrollSum[Hrs_ND_SpecialDayRestDay])</f>
        <v>0</v>
      </c>
      <c r="DM107" s="76">
        <f>SUBTOTAL(109,PayrollSum[Hrs_OTND_SpecialDayRestDay])</f>
        <v>0</v>
      </c>
      <c r="DN107" s="76">
        <f>SUBTOTAL(109,PayrollSum[RT_SpecialDayRestDay])</f>
        <v>0</v>
      </c>
      <c r="DO107" s="76">
        <f>SUBTOTAL(109,PayrollSum[OT_SpecialDayRestDay])</f>
        <v>0</v>
      </c>
      <c r="DP107" s="76">
        <f>SUBTOTAL(109,PayrollSum[ND_SpecialDayRestDay])</f>
        <v>0</v>
      </c>
      <c r="DQ107" s="76">
        <f>SUBTOTAL(109,PayrollSum[OTND_SpecialDayRestDay])</f>
        <v>0</v>
      </c>
      <c r="DR107" s="76">
        <f>SUBTOTAL(109,PayrollSum[Days_HolidayPay])</f>
        <v>0</v>
      </c>
      <c r="DS107" s="76">
        <f>SUBTOTAL(109,PayrollSum[Days_SL_Taxable])</f>
        <v>0</v>
      </c>
      <c r="DT107" s="76">
        <f>SUBTOTAL(109,PayrollSum[Days_SL_NonTaxable])</f>
        <v>0</v>
      </c>
      <c r="DU107" s="76">
        <f>SUBTOTAL(109,PayrollSum[Days_VL_Taxable])</f>
        <v>0</v>
      </c>
      <c r="DV107" s="76">
        <f>SUBTOTAL(109,PayrollSum[Days_VL_NonTaxable])</f>
        <v>0</v>
      </c>
      <c r="DW107" s="76">
        <f>SUBTOTAL(109,PayrollSum[SL_NonTaxable])</f>
        <v>0</v>
      </c>
      <c r="DX107" s="76">
        <f>SUBTOTAL(109,PayrollSum[VL_NonTaxable])</f>
        <v>0</v>
      </c>
      <c r="DY107" s="76">
        <f>SUBTOTAL(109,PayrollSum[SL_Taxable])</f>
        <v>0</v>
      </c>
      <c r="DZ107" s="76">
        <f>SUBTOTAL(109,PayrollSum[VL_Taxable])</f>
        <v>0</v>
      </c>
    </row>
    <row r="110" spans="4:132" x14ac:dyDescent="0.25">
      <c r="D110" t="s">
        <v>190</v>
      </c>
    </row>
  </sheetData>
  <mergeCells count="3">
    <mergeCell ref="U4:AD4"/>
    <mergeCell ref="AV4:AZ4"/>
    <mergeCell ref="BA4:BE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9"/>
  <sheetViews>
    <sheetView tabSelected="1" workbookViewId="0">
      <selection activeCell="A4" sqref="A4"/>
    </sheetView>
  </sheetViews>
  <sheetFormatPr defaultRowHeight="15" x14ac:dyDescent="0.25"/>
  <cols>
    <col min="1" max="1" width="34.42578125" customWidth="1"/>
    <col min="2" max="2" width="39" bestFit="1" customWidth="1"/>
    <col min="3" max="3" width="9.140625" customWidth="1"/>
  </cols>
  <sheetData>
    <row r="1" spans="1:4" x14ac:dyDescent="0.25">
      <c r="A1" s="85" t="s">
        <v>261</v>
      </c>
    </row>
    <row r="2" spans="1:4" x14ac:dyDescent="0.25">
      <c r="A2" s="85" t="s">
        <v>272</v>
      </c>
    </row>
    <row r="3" spans="1:4" x14ac:dyDescent="0.25">
      <c r="A3" s="86" t="s">
        <v>0</v>
      </c>
    </row>
    <row r="4" spans="1:4" x14ac:dyDescent="0.25">
      <c r="A4" s="85" t="s">
        <v>273</v>
      </c>
    </row>
    <row r="5" spans="1:4" x14ac:dyDescent="0.25">
      <c r="A5" s="85" t="s">
        <v>262</v>
      </c>
    </row>
    <row r="6" spans="1:4" x14ac:dyDescent="0.25">
      <c r="A6" s="85" t="s">
        <v>263</v>
      </c>
    </row>
    <row r="7" spans="1:4" x14ac:dyDescent="0.25">
      <c r="A7" s="85" t="s">
        <v>264</v>
      </c>
    </row>
    <row r="8" spans="1:4" x14ac:dyDescent="0.25">
      <c r="A8" s="85" t="s">
        <v>265</v>
      </c>
    </row>
    <row r="10" spans="1:4" x14ac:dyDescent="0.25">
      <c r="A10" s="1" t="s">
        <v>1</v>
      </c>
      <c r="B10" s="1" t="s">
        <v>2</v>
      </c>
      <c r="D10" t="s">
        <v>3</v>
      </c>
    </row>
    <row r="11" spans="1:4" x14ac:dyDescent="0.25">
      <c r="A11" s="2" t="s">
        <v>4</v>
      </c>
      <c r="B11" s="1" t="s">
        <v>5</v>
      </c>
      <c r="D11" t="s">
        <v>6</v>
      </c>
    </row>
    <row r="12" spans="1:4" x14ac:dyDescent="0.25">
      <c r="A12" s="2" t="s">
        <v>7</v>
      </c>
      <c r="B12" s="1" t="s">
        <v>237</v>
      </c>
      <c r="D12" t="s">
        <v>8</v>
      </c>
    </row>
    <row r="13" spans="1:4" x14ac:dyDescent="0.25">
      <c r="A13" s="2" t="s">
        <v>9</v>
      </c>
      <c r="B13" s="1" t="s">
        <v>10</v>
      </c>
      <c r="D13" t="s">
        <v>11</v>
      </c>
    </row>
    <row r="14" spans="1:4" x14ac:dyDescent="0.25">
      <c r="A14" s="2" t="s">
        <v>12</v>
      </c>
      <c r="B14" s="1" t="s">
        <v>13</v>
      </c>
      <c r="D14" t="s">
        <v>270</v>
      </c>
    </row>
    <row r="15" spans="1:4" x14ac:dyDescent="0.25">
      <c r="A15" s="2" t="s">
        <v>14</v>
      </c>
      <c r="B15" s="1">
        <v>1</v>
      </c>
      <c r="D15" t="s">
        <v>15</v>
      </c>
    </row>
    <row r="16" spans="1:4" x14ac:dyDescent="0.25">
      <c r="A16" s="3" t="s">
        <v>16</v>
      </c>
      <c r="B16" s="1" t="s">
        <v>248</v>
      </c>
    </row>
    <row r="17" spans="1:4" x14ac:dyDescent="0.25">
      <c r="A17" s="3" t="s">
        <v>17</v>
      </c>
      <c r="B17" s="1"/>
    </row>
    <row r="18" spans="1:4" x14ac:dyDescent="0.25">
      <c r="A18" s="87" t="s">
        <v>266</v>
      </c>
      <c r="B18" s="88" t="s">
        <v>248</v>
      </c>
      <c r="D18" t="s">
        <v>269</v>
      </c>
    </row>
    <row r="19" spans="1:4" x14ac:dyDescent="0.25">
      <c r="A19" s="89" t="s">
        <v>267</v>
      </c>
      <c r="B19" s="88">
        <v>4</v>
      </c>
      <c r="D19" t="s">
        <v>268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Q134"/>
  <sheetViews>
    <sheetView workbookViewId="0">
      <selection activeCell="B1" sqref="B1"/>
    </sheetView>
  </sheetViews>
  <sheetFormatPr defaultRowHeight="13.5" x14ac:dyDescent="0.25"/>
  <cols>
    <col min="1" max="1" width="1" style="9" customWidth="1"/>
    <col min="2" max="2" width="16.140625" style="9" customWidth="1"/>
    <col min="3" max="3" width="8.5703125" style="9" customWidth="1"/>
    <col min="4" max="4" width="10" style="9" customWidth="1"/>
    <col min="5" max="5" width="10" style="10" customWidth="1"/>
    <col min="6" max="6" width="4.7109375" style="10" hidden="1" customWidth="1"/>
    <col min="7" max="7" width="3.28515625" style="9" customWidth="1"/>
    <col min="8" max="8" width="1.85546875" style="9" customWidth="1"/>
    <col min="9" max="9" width="13.5703125" style="9" customWidth="1"/>
    <col min="10" max="10" width="10.5703125" style="9" customWidth="1"/>
    <col min="11" max="11" width="9.28515625" style="9" customWidth="1"/>
    <col min="12" max="12" width="8.7109375" style="9" customWidth="1"/>
    <col min="13" max="13" width="5.5703125" style="9" customWidth="1"/>
    <col min="14" max="14" width="11.140625" style="9" customWidth="1"/>
    <col min="15" max="15" width="16.140625" style="9" customWidth="1"/>
    <col min="16" max="16" width="9.140625" style="10" customWidth="1"/>
    <col min="17" max="17" width="14.5703125" style="10" customWidth="1"/>
    <col min="18" max="16384" width="9.140625" style="9"/>
  </cols>
  <sheetData>
    <row r="1" spans="1:17" x14ac:dyDescent="0.25">
      <c r="B1" s="61" t="s">
        <v>191</v>
      </c>
      <c r="C1" s="8"/>
    </row>
    <row r="2" spans="1:17" x14ac:dyDescent="0.25">
      <c r="B2" s="9" t="s">
        <v>192</v>
      </c>
      <c r="C2" s="58">
        <f>P9</f>
        <v>0</v>
      </c>
    </row>
    <row r="3" spans="1:17" x14ac:dyDescent="0.25">
      <c r="B3" s="9" t="s">
        <v>193</v>
      </c>
      <c r="C3" s="59">
        <f>P7</f>
        <v>0</v>
      </c>
      <c r="L3" s="62"/>
      <c r="N3" s="63"/>
      <c r="O3" s="32"/>
      <c r="P3" s="32"/>
    </row>
    <row r="4" spans="1:17" x14ac:dyDescent="0.25">
      <c r="B4" s="12"/>
      <c r="C4" s="13"/>
      <c r="D4" s="14" t="s">
        <v>194</v>
      </c>
      <c r="E4" s="16"/>
      <c r="F4" s="48"/>
      <c r="G4" s="15"/>
      <c r="H4" s="15"/>
      <c r="I4" s="15"/>
      <c r="J4" s="15"/>
      <c r="K4" s="17"/>
      <c r="L4" s="18"/>
      <c r="N4" s="64"/>
      <c r="O4" s="10" t="s">
        <v>259</v>
      </c>
    </row>
    <row r="5" spans="1:17" ht="14.25" thickBot="1" x14ac:dyDescent="0.3">
      <c r="B5" s="19"/>
      <c r="C5" s="20" t="s">
        <v>195</v>
      </c>
      <c r="D5" s="21" t="s">
        <v>196</v>
      </c>
      <c r="E5" s="22" t="s">
        <v>197</v>
      </c>
      <c r="F5" s="49"/>
      <c r="G5" s="23"/>
      <c r="H5" s="23"/>
      <c r="I5" s="23" t="s">
        <v>243</v>
      </c>
      <c r="J5" s="23"/>
      <c r="K5" s="21"/>
      <c r="L5" s="24" t="s">
        <v>197</v>
      </c>
      <c r="N5" s="65"/>
      <c r="O5" s="9" t="s">
        <v>249</v>
      </c>
      <c r="P5" s="10" t="s">
        <v>2</v>
      </c>
      <c r="Q5" s="32" t="s">
        <v>247</v>
      </c>
    </row>
    <row r="6" spans="1:17" ht="14.25" thickTop="1" x14ac:dyDescent="0.25">
      <c r="B6" s="25" t="s">
        <v>198</v>
      </c>
      <c r="C6" s="44">
        <f>P69</f>
        <v>0</v>
      </c>
      <c r="D6" s="27">
        <f>P78</f>
        <v>0</v>
      </c>
      <c r="E6" s="28">
        <f>P82</f>
        <v>0</v>
      </c>
      <c r="F6" s="50"/>
      <c r="G6" s="29"/>
      <c r="H6" s="29"/>
      <c r="I6" s="9" t="s">
        <v>202</v>
      </c>
      <c r="K6" s="30"/>
      <c r="L6" s="31">
        <f>P46</f>
        <v>0</v>
      </c>
      <c r="M6" s="29"/>
      <c r="O6" s="66" t="s">
        <v>21</v>
      </c>
    </row>
    <row r="7" spans="1:17" x14ac:dyDescent="0.25">
      <c r="B7" s="25" t="s">
        <v>199</v>
      </c>
      <c r="C7" s="26">
        <f>P70</f>
        <v>0</v>
      </c>
      <c r="D7" s="27"/>
      <c r="E7" s="28"/>
      <c r="F7" s="50"/>
      <c r="I7" s="9" t="s">
        <v>204</v>
      </c>
      <c r="K7" s="30"/>
      <c r="L7" s="31">
        <f>P47</f>
        <v>0</v>
      </c>
      <c r="M7" s="50"/>
      <c r="O7" s="66" t="s">
        <v>28</v>
      </c>
    </row>
    <row r="8" spans="1:17" x14ac:dyDescent="0.25">
      <c r="B8" s="25" t="s">
        <v>201</v>
      </c>
      <c r="C8" s="26">
        <f>$C$7*1.25</f>
        <v>0</v>
      </c>
      <c r="D8" s="27">
        <f>P79</f>
        <v>0</v>
      </c>
      <c r="E8" s="28">
        <f>P83</f>
        <v>0</v>
      </c>
      <c r="F8" s="50"/>
      <c r="G8" s="29"/>
      <c r="H8" s="29"/>
      <c r="I8" s="9" t="s">
        <v>200</v>
      </c>
      <c r="K8" s="30"/>
      <c r="L8" s="31">
        <f>P48</f>
        <v>0</v>
      </c>
      <c r="M8" s="50"/>
      <c r="O8" s="67" t="s">
        <v>13</v>
      </c>
    </row>
    <row r="9" spans="1:17" x14ac:dyDescent="0.25">
      <c r="B9" s="25" t="s">
        <v>203</v>
      </c>
      <c r="C9" s="26">
        <f>C7*0.1</f>
        <v>0</v>
      </c>
      <c r="D9" s="27">
        <f>P80</f>
        <v>0</v>
      </c>
      <c r="E9" s="28">
        <f>P84</f>
        <v>0</v>
      </c>
      <c r="F9" s="50"/>
      <c r="G9" s="29"/>
      <c r="H9" s="29"/>
      <c r="I9" s="9" t="s">
        <v>169</v>
      </c>
      <c r="L9" s="31">
        <f>P49</f>
        <v>0</v>
      </c>
      <c r="M9" s="50"/>
      <c r="O9" s="67" t="s">
        <v>137</v>
      </c>
    </row>
    <row r="10" spans="1:17" x14ac:dyDescent="0.25">
      <c r="B10" s="25" t="s">
        <v>205</v>
      </c>
      <c r="C10" s="26">
        <f>+C7*1.375</f>
        <v>0</v>
      </c>
      <c r="D10" s="27">
        <f>P81</f>
        <v>0</v>
      </c>
      <c r="E10" s="28">
        <f>P85</f>
        <v>0</v>
      </c>
      <c r="F10" s="50"/>
      <c r="G10" s="29"/>
      <c r="H10" s="29"/>
      <c r="I10" s="68" t="s">
        <v>250</v>
      </c>
      <c r="L10" s="69"/>
      <c r="M10" s="50"/>
      <c r="O10" s="67" t="s">
        <v>138</v>
      </c>
    </row>
    <row r="11" spans="1:17" x14ac:dyDescent="0.25">
      <c r="B11" s="25" t="s">
        <v>255</v>
      </c>
      <c r="C11" s="26">
        <f>C7*1.3</f>
        <v>0</v>
      </c>
      <c r="D11" s="27">
        <f>P86</f>
        <v>0</v>
      </c>
      <c r="E11" s="28">
        <f>P90</f>
        <v>0</v>
      </c>
      <c r="F11" s="50"/>
      <c r="G11" s="29"/>
      <c r="H11" s="29"/>
      <c r="I11" s="9" t="s">
        <v>206</v>
      </c>
      <c r="J11" s="9" t="s">
        <v>62</v>
      </c>
      <c r="K11" s="30" t="s">
        <v>207</v>
      </c>
      <c r="L11" s="31"/>
      <c r="M11" s="50" t="str">
        <f>IF(L13=0,"","Y")</f>
        <v/>
      </c>
      <c r="O11" s="10" t="s">
        <v>139</v>
      </c>
    </row>
    <row r="12" spans="1:17" x14ac:dyDescent="0.25">
      <c r="B12" s="25"/>
      <c r="C12" s="26"/>
      <c r="D12" s="27"/>
      <c r="E12" s="28"/>
      <c r="F12" s="50"/>
      <c r="G12" s="29"/>
      <c r="H12" s="29"/>
      <c r="I12" s="9" t="s">
        <v>208</v>
      </c>
      <c r="J12" s="9" t="s">
        <v>209</v>
      </c>
      <c r="K12" s="30" t="s">
        <v>207</v>
      </c>
      <c r="L12" s="31" t="s">
        <v>197</v>
      </c>
      <c r="M12" s="50" t="s">
        <v>246</v>
      </c>
      <c r="O12" s="70" t="s">
        <v>140</v>
      </c>
    </row>
    <row r="13" spans="1:17" x14ac:dyDescent="0.25">
      <c r="B13" s="25" t="s">
        <v>256</v>
      </c>
      <c r="C13" s="26">
        <f>C7*1.69</f>
        <v>0</v>
      </c>
      <c r="D13" s="27">
        <f>P87</f>
        <v>0</v>
      </c>
      <c r="E13" s="28">
        <f>P91</f>
        <v>0</v>
      </c>
      <c r="G13" s="50" t="str">
        <f t="shared" ref="G13:G22" si="0">IF(E13+L13=0,"Y","N")</f>
        <v>Y</v>
      </c>
      <c r="H13" s="29"/>
      <c r="J13" s="72"/>
      <c r="K13" s="72"/>
      <c r="L13" s="71"/>
      <c r="M13" s="50" t="str">
        <f t="shared" ref="M13:M20" si="1">IF(L13=0,"","Y")</f>
        <v/>
      </c>
      <c r="O13" s="70" t="s">
        <v>141</v>
      </c>
    </row>
    <row r="14" spans="1:17" x14ac:dyDescent="0.25">
      <c r="B14" s="25" t="s">
        <v>257</v>
      </c>
      <c r="C14" s="26">
        <f>C7*0.13</f>
        <v>0</v>
      </c>
      <c r="D14" s="27">
        <f>P88</f>
        <v>0</v>
      </c>
      <c r="E14" s="28">
        <f>P92</f>
        <v>0</v>
      </c>
      <c r="G14" s="50" t="str">
        <f t="shared" si="0"/>
        <v>Y</v>
      </c>
      <c r="H14" s="29"/>
      <c r="J14" s="72"/>
      <c r="K14" s="72"/>
      <c r="L14" s="71"/>
      <c r="M14" s="50" t="str">
        <f t="shared" si="1"/>
        <v/>
      </c>
      <c r="O14" s="70" t="s">
        <v>142</v>
      </c>
    </row>
    <row r="15" spans="1:17" x14ac:dyDescent="0.25">
      <c r="B15" s="25" t="s">
        <v>258</v>
      </c>
      <c r="C15" s="26">
        <f>C7*1.859</f>
        <v>0</v>
      </c>
      <c r="D15" s="27">
        <f>P89</f>
        <v>0</v>
      </c>
      <c r="E15" s="28">
        <f>P93</f>
        <v>0</v>
      </c>
      <c r="G15" s="50" t="str">
        <f t="shared" si="0"/>
        <v>Y</v>
      </c>
      <c r="H15" s="29"/>
      <c r="J15" s="72"/>
      <c r="K15" s="72"/>
      <c r="L15" s="71"/>
      <c r="M15" s="50" t="str">
        <f t="shared" si="1"/>
        <v/>
      </c>
      <c r="O15" s="70" t="s">
        <v>143</v>
      </c>
    </row>
    <row r="16" spans="1:17" x14ac:dyDescent="0.25">
      <c r="B16" s="25" t="s">
        <v>210</v>
      </c>
      <c r="C16" s="26">
        <f>C7*1</f>
        <v>0</v>
      </c>
      <c r="D16" s="27">
        <f>P94</f>
        <v>0</v>
      </c>
      <c r="E16" s="28">
        <f>P98</f>
        <v>0</v>
      </c>
      <c r="G16" s="50" t="str">
        <f t="shared" si="0"/>
        <v>Y</v>
      </c>
      <c r="H16" s="29"/>
      <c r="J16" s="72"/>
      <c r="K16" s="72"/>
      <c r="L16" s="71"/>
      <c r="M16" s="50" t="str">
        <f t="shared" si="1"/>
        <v/>
      </c>
      <c r="O16" s="70" t="s">
        <v>144</v>
      </c>
    </row>
    <row r="17" spans="2:15" x14ac:dyDescent="0.25">
      <c r="B17" s="25" t="s">
        <v>211</v>
      </c>
      <c r="C17" s="26">
        <f>C7*2.6</f>
        <v>0</v>
      </c>
      <c r="D17" s="27">
        <f>P95</f>
        <v>0</v>
      </c>
      <c r="E17" s="28">
        <f>P99</f>
        <v>0</v>
      </c>
      <c r="G17" s="50" t="str">
        <f t="shared" si="0"/>
        <v>Y</v>
      </c>
      <c r="H17" s="29"/>
      <c r="J17" s="72"/>
      <c r="K17" s="72"/>
      <c r="L17" s="71"/>
      <c r="M17" s="50" t="str">
        <f t="shared" si="1"/>
        <v/>
      </c>
      <c r="O17" s="70" t="s">
        <v>37</v>
      </c>
    </row>
    <row r="18" spans="2:15" x14ac:dyDescent="0.25">
      <c r="B18" s="25" t="s">
        <v>212</v>
      </c>
      <c r="C18" s="26">
        <f>C7*0.2</f>
        <v>0</v>
      </c>
      <c r="D18" s="27">
        <f>P96</f>
        <v>0</v>
      </c>
      <c r="E18" s="28">
        <f>P100</f>
        <v>0</v>
      </c>
      <c r="G18" s="50" t="str">
        <f t="shared" si="0"/>
        <v>Y</v>
      </c>
      <c r="H18" s="29"/>
      <c r="J18" s="72"/>
      <c r="K18" s="72"/>
      <c r="L18" s="71"/>
      <c r="M18" s="50" t="str">
        <f t="shared" si="1"/>
        <v/>
      </c>
      <c r="O18" s="70" t="s">
        <v>38</v>
      </c>
    </row>
    <row r="19" spans="2:15" x14ac:dyDescent="0.25">
      <c r="B19" s="25" t="s">
        <v>213</v>
      </c>
      <c r="C19" s="26">
        <f>C7*2.86</f>
        <v>0</v>
      </c>
      <c r="D19" s="27">
        <f>P97</f>
        <v>0</v>
      </c>
      <c r="E19" s="28">
        <f>P101</f>
        <v>0</v>
      </c>
      <c r="G19" s="50" t="str">
        <f t="shared" si="0"/>
        <v>Y</v>
      </c>
      <c r="H19" s="29"/>
      <c r="I19" s="32"/>
      <c r="J19" s="74"/>
      <c r="K19" s="74"/>
      <c r="L19" s="73"/>
      <c r="M19" s="50" t="str">
        <f t="shared" si="1"/>
        <v/>
      </c>
      <c r="O19" s="70" t="s">
        <v>39</v>
      </c>
    </row>
    <row r="20" spans="2:15" x14ac:dyDescent="0.25">
      <c r="B20" s="25" t="s">
        <v>214</v>
      </c>
      <c r="C20" s="26">
        <f>C7*2.6</f>
        <v>0</v>
      </c>
      <c r="D20" s="27">
        <f>P102</f>
        <v>0</v>
      </c>
      <c r="E20" s="28">
        <f>P106</f>
        <v>0</v>
      </c>
      <c r="G20" s="50" t="str">
        <f t="shared" si="0"/>
        <v>Y</v>
      </c>
      <c r="H20" s="29"/>
      <c r="K20" s="30"/>
      <c r="L20" s="31"/>
      <c r="M20" s="50" t="str">
        <f t="shared" si="1"/>
        <v/>
      </c>
      <c r="O20" s="70" t="s">
        <v>145</v>
      </c>
    </row>
    <row r="21" spans="2:15" x14ac:dyDescent="0.25">
      <c r="B21" s="25" t="s">
        <v>215</v>
      </c>
      <c r="C21" s="26">
        <f>C7*3.38</f>
        <v>0</v>
      </c>
      <c r="D21" s="27">
        <f>P103</f>
        <v>0</v>
      </c>
      <c r="E21" s="28">
        <f>P107</f>
        <v>0</v>
      </c>
      <c r="G21" s="50" t="str">
        <f t="shared" si="0"/>
        <v>Y</v>
      </c>
      <c r="H21" s="29"/>
      <c r="I21" s="32"/>
      <c r="J21" s="72"/>
      <c r="K21" s="72"/>
      <c r="L21" s="71"/>
      <c r="M21" s="57" t="str">
        <f t="shared" ref="M21:M22" si="2">IF(L21=0,"","Y")</f>
        <v/>
      </c>
      <c r="O21" s="70" t="s">
        <v>147</v>
      </c>
    </row>
    <row r="22" spans="2:15" x14ac:dyDescent="0.25">
      <c r="B22" s="25" t="s">
        <v>216</v>
      </c>
      <c r="C22" s="26">
        <f>+C7*0.26</f>
        <v>0</v>
      </c>
      <c r="D22" s="27">
        <f>P104</f>
        <v>0</v>
      </c>
      <c r="E22" s="28">
        <f>P108</f>
        <v>0</v>
      </c>
      <c r="G22" s="50" t="str">
        <f t="shared" si="0"/>
        <v>Y</v>
      </c>
      <c r="H22" s="29"/>
      <c r="I22" s="32"/>
      <c r="J22" s="72"/>
      <c r="K22" s="72"/>
      <c r="L22" s="71"/>
      <c r="M22" s="57" t="str">
        <f t="shared" si="2"/>
        <v/>
      </c>
      <c r="O22" s="70" t="s">
        <v>41</v>
      </c>
    </row>
    <row r="23" spans="2:15" x14ac:dyDescent="0.25">
      <c r="B23" s="25" t="s">
        <v>219</v>
      </c>
      <c r="C23" s="26">
        <f>C7*3.718</f>
        <v>0</v>
      </c>
      <c r="D23" s="27">
        <f>P105</f>
        <v>0</v>
      </c>
      <c r="E23" s="28">
        <f>P109</f>
        <v>0</v>
      </c>
      <c r="G23" s="50" t="str">
        <f t="shared" ref="G23:G31" si="3">IF(E23=0,"Y","N")</f>
        <v>Y</v>
      </c>
      <c r="H23" s="29"/>
      <c r="K23" s="30"/>
      <c r="L23" s="71"/>
      <c r="M23" s="29"/>
      <c r="O23" s="70" t="s">
        <v>42</v>
      </c>
    </row>
    <row r="24" spans="2:15" x14ac:dyDescent="0.25">
      <c r="B24" s="25" t="s">
        <v>220</v>
      </c>
      <c r="C24" s="26">
        <f>C7*1.5</f>
        <v>0</v>
      </c>
      <c r="D24" s="27">
        <f>P110</f>
        <v>0</v>
      </c>
      <c r="E24" s="28">
        <f>P114</f>
        <v>0</v>
      </c>
      <c r="G24" s="50" t="str">
        <f t="shared" si="3"/>
        <v>Y</v>
      </c>
      <c r="H24" s="29"/>
      <c r="K24" s="30"/>
      <c r="L24" s="71"/>
      <c r="M24" s="29"/>
      <c r="O24" s="70" t="s">
        <v>146</v>
      </c>
    </row>
    <row r="25" spans="2:15" x14ac:dyDescent="0.25">
      <c r="B25" s="25" t="s">
        <v>221</v>
      </c>
      <c r="C25" s="26">
        <f>C7*1.95</f>
        <v>0</v>
      </c>
      <c r="D25" s="27">
        <f>P111</f>
        <v>0</v>
      </c>
      <c r="E25" s="28">
        <f>P115</f>
        <v>0</v>
      </c>
      <c r="G25" s="50" t="str">
        <f t="shared" si="3"/>
        <v>Y</v>
      </c>
      <c r="H25" s="29"/>
      <c r="K25" s="30"/>
      <c r="L25" s="71"/>
      <c r="M25" s="29"/>
      <c r="O25" s="70" t="s">
        <v>148</v>
      </c>
    </row>
    <row r="26" spans="2:15" x14ac:dyDescent="0.25">
      <c r="B26" s="25" t="s">
        <v>222</v>
      </c>
      <c r="C26" s="26">
        <f>+C7*0.15</f>
        <v>0</v>
      </c>
      <c r="D26" s="27">
        <f>P112</f>
        <v>0</v>
      </c>
      <c r="E26" s="28">
        <f>P116</f>
        <v>0</v>
      </c>
      <c r="G26" s="50" t="str">
        <f t="shared" si="3"/>
        <v>Y</v>
      </c>
      <c r="H26" s="29"/>
      <c r="K26" s="30"/>
      <c r="L26" s="71"/>
      <c r="M26" s="29"/>
      <c r="O26" s="70" t="s">
        <v>149</v>
      </c>
    </row>
    <row r="27" spans="2:15" x14ac:dyDescent="0.25">
      <c r="B27" s="25" t="s">
        <v>223</v>
      </c>
      <c r="C27" s="26">
        <f>C7*2.145</f>
        <v>0</v>
      </c>
      <c r="D27" s="27">
        <f>P113</f>
        <v>0</v>
      </c>
      <c r="E27" s="28">
        <f>P117</f>
        <v>0</v>
      </c>
      <c r="G27" s="50" t="str">
        <f t="shared" si="3"/>
        <v>Y</v>
      </c>
      <c r="H27" s="29"/>
      <c r="K27" s="30"/>
      <c r="L27" s="71"/>
      <c r="M27" s="29"/>
      <c r="O27" s="70" t="s">
        <v>150</v>
      </c>
    </row>
    <row r="28" spans="2:15" x14ac:dyDescent="0.25">
      <c r="B28" s="25" t="s">
        <v>251</v>
      </c>
      <c r="C28" s="26">
        <f>$C7*1.25</f>
        <v>0</v>
      </c>
      <c r="D28" s="27">
        <f>P118</f>
        <v>0</v>
      </c>
      <c r="E28" s="28">
        <f>P122</f>
        <v>0</v>
      </c>
      <c r="G28" s="50" t="str">
        <f t="shared" si="3"/>
        <v>Y</v>
      </c>
      <c r="H28" s="29"/>
      <c r="K28" s="30"/>
      <c r="L28" s="71"/>
      <c r="M28" s="29"/>
      <c r="O28" s="70" t="s">
        <v>151</v>
      </c>
    </row>
    <row r="29" spans="2:15" x14ac:dyDescent="0.25">
      <c r="B29" s="25" t="s">
        <v>252</v>
      </c>
      <c r="C29" s="26">
        <f>C7*0.1</f>
        <v>0</v>
      </c>
      <c r="D29" s="27">
        <f>P119</f>
        <v>0</v>
      </c>
      <c r="E29" s="28">
        <f>P123</f>
        <v>0</v>
      </c>
      <c r="G29" s="50" t="str">
        <f t="shared" si="3"/>
        <v>Y</v>
      </c>
      <c r="H29" s="29"/>
      <c r="K29" s="30"/>
      <c r="L29" s="71"/>
      <c r="M29" s="29"/>
      <c r="O29" s="70" t="s">
        <v>152</v>
      </c>
    </row>
    <row r="30" spans="2:15" x14ac:dyDescent="0.25">
      <c r="B30" s="25" t="s">
        <v>253</v>
      </c>
      <c r="C30" s="26">
        <f>+C7*1.375</f>
        <v>0</v>
      </c>
      <c r="D30" s="27">
        <f>P120</f>
        <v>0</v>
      </c>
      <c r="E30" s="28">
        <f>P124</f>
        <v>0</v>
      </c>
      <c r="G30" s="50" t="str">
        <f t="shared" si="3"/>
        <v>Y</v>
      </c>
      <c r="H30" s="29"/>
      <c r="K30" s="30"/>
      <c r="L30" s="71"/>
      <c r="M30" s="29"/>
      <c r="O30" s="70" t="s">
        <v>153</v>
      </c>
    </row>
    <row r="31" spans="2:15" x14ac:dyDescent="0.25">
      <c r="B31" s="25" t="s">
        <v>254</v>
      </c>
      <c r="C31" s="26">
        <f>C7*1.3</f>
        <v>0</v>
      </c>
      <c r="D31" s="27">
        <f>P121</f>
        <v>0</v>
      </c>
      <c r="E31" s="28">
        <f>P125</f>
        <v>0</v>
      </c>
      <c r="G31" s="50" t="str">
        <f t="shared" si="3"/>
        <v>Y</v>
      </c>
      <c r="H31" s="29"/>
      <c r="K31" s="30"/>
      <c r="L31" s="71"/>
      <c r="M31" s="29"/>
      <c r="O31" s="70" t="s">
        <v>154</v>
      </c>
    </row>
    <row r="32" spans="2:15" x14ac:dyDescent="0.25">
      <c r="B32" s="25" t="s">
        <v>224</v>
      </c>
      <c r="C32" s="26">
        <f>+C7</f>
        <v>0</v>
      </c>
      <c r="D32" s="27">
        <f>P74</f>
        <v>0</v>
      </c>
      <c r="E32" s="28">
        <f>-P75</f>
        <v>0</v>
      </c>
      <c r="G32" s="50" t="s">
        <v>248</v>
      </c>
      <c r="H32" s="29"/>
      <c r="K32" s="30"/>
      <c r="L32" s="71"/>
      <c r="M32" s="29"/>
      <c r="O32" s="70" t="s">
        <v>155</v>
      </c>
    </row>
    <row r="33" spans="1:15" x14ac:dyDescent="0.25">
      <c r="B33" s="25" t="s">
        <v>225</v>
      </c>
      <c r="C33" s="26">
        <f>+C6</f>
        <v>0</v>
      </c>
      <c r="D33" s="27">
        <f>P76</f>
        <v>0</v>
      </c>
      <c r="E33" s="28">
        <f>-P77</f>
        <v>0</v>
      </c>
      <c r="G33" s="50" t="s">
        <v>248</v>
      </c>
      <c r="H33" s="29"/>
      <c r="K33" s="30"/>
      <c r="L33" s="71"/>
      <c r="M33" s="29"/>
      <c r="O33" s="70" t="s">
        <v>156</v>
      </c>
    </row>
    <row r="34" spans="1:15" x14ac:dyDescent="0.25">
      <c r="B34" s="55" t="s">
        <v>244</v>
      </c>
      <c r="C34" s="34"/>
      <c r="D34" s="35"/>
      <c r="E34" s="56">
        <f>SUM(E6:E33)</f>
        <v>0</v>
      </c>
      <c r="G34" s="50" t="s">
        <v>248</v>
      </c>
      <c r="H34" s="29"/>
      <c r="I34" s="11"/>
      <c r="J34" s="37"/>
      <c r="K34" s="38"/>
      <c r="L34" s="71"/>
      <c r="M34" s="33"/>
      <c r="O34" s="70" t="s">
        <v>157</v>
      </c>
    </row>
    <row r="35" spans="1:15" x14ac:dyDescent="0.25">
      <c r="B35" s="60" t="s">
        <v>245</v>
      </c>
      <c r="C35" s="53"/>
      <c r="D35" s="54"/>
      <c r="E35" s="28"/>
      <c r="G35" s="50"/>
      <c r="H35" s="29"/>
      <c r="I35" s="11"/>
      <c r="J35" s="37"/>
      <c r="K35" s="38"/>
      <c r="L35" s="71"/>
      <c r="M35" s="33"/>
      <c r="O35" s="70" t="s">
        <v>158</v>
      </c>
    </row>
    <row r="36" spans="1:15" x14ac:dyDescent="0.25">
      <c r="B36" s="25" t="s">
        <v>37</v>
      </c>
      <c r="C36" s="26"/>
      <c r="D36" s="27"/>
      <c r="E36" s="28">
        <f>P17</f>
        <v>0</v>
      </c>
      <c r="G36" s="50" t="str">
        <f t="shared" ref="G36:G43" si="4">IF(E36=0,"Y","N")</f>
        <v>Y</v>
      </c>
      <c r="H36" s="29"/>
      <c r="L36" s="69"/>
      <c r="M36" s="33"/>
      <c r="O36" s="70" t="s">
        <v>159</v>
      </c>
    </row>
    <row r="37" spans="1:15" x14ac:dyDescent="0.25">
      <c r="B37" s="25" t="s">
        <v>38</v>
      </c>
      <c r="C37" s="26"/>
      <c r="D37" s="27"/>
      <c r="E37" s="28">
        <f t="shared" ref="E37:E43" si="5">P18</f>
        <v>0</v>
      </c>
      <c r="G37" s="50" t="str">
        <f t="shared" si="4"/>
        <v>Y</v>
      </c>
      <c r="H37" s="29"/>
      <c r="L37" s="69"/>
      <c r="M37" s="29"/>
      <c r="O37" s="70" t="s">
        <v>160</v>
      </c>
    </row>
    <row r="38" spans="1:15" x14ac:dyDescent="0.25">
      <c r="B38" s="25" t="s">
        <v>39</v>
      </c>
      <c r="C38" s="26"/>
      <c r="D38" s="27"/>
      <c r="E38" s="28">
        <f t="shared" si="5"/>
        <v>0</v>
      </c>
      <c r="G38" s="50" t="str">
        <f t="shared" si="4"/>
        <v>Y</v>
      </c>
      <c r="H38" s="29"/>
      <c r="L38" s="69"/>
      <c r="M38" s="29"/>
      <c r="O38" s="70" t="s">
        <v>161</v>
      </c>
    </row>
    <row r="39" spans="1:15" x14ac:dyDescent="0.25">
      <c r="B39" s="25" t="s">
        <v>40</v>
      </c>
      <c r="C39" s="26"/>
      <c r="D39" s="27"/>
      <c r="E39" s="28">
        <f t="shared" si="5"/>
        <v>0</v>
      </c>
      <c r="G39" s="50" t="str">
        <f t="shared" si="4"/>
        <v>Y</v>
      </c>
      <c r="H39" s="29"/>
      <c r="K39" s="30"/>
      <c r="L39" s="31"/>
      <c r="M39" s="29"/>
      <c r="O39" s="70" t="s">
        <v>162</v>
      </c>
    </row>
    <row r="40" spans="1:15" x14ac:dyDescent="0.25">
      <c r="B40" s="25" t="s">
        <v>44</v>
      </c>
      <c r="C40" s="26"/>
      <c r="D40" s="27"/>
      <c r="E40" s="28">
        <f t="shared" si="5"/>
        <v>0</v>
      </c>
      <c r="G40" s="50" t="str">
        <f t="shared" si="4"/>
        <v>Y</v>
      </c>
      <c r="H40" s="29"/>
      <c r="K40" s="30"/>
      <c r="L40" s="31"/>
      <c r="M40" s="29"/>
      <c r="O40" s="70" t="s">
        <v>163</v>
      </c>
    </row>
    <row r="41" spans="1:15" x14ac:dyDescent="0.25">
      <c r="B41" s="25" t="s">
        <v>226</v>
      </c>
      <c r="C41" s="26"/>
      <c r="D41" s="27"/>
      <c r="E41" s="28">
        <f t="shared" si="5"/>
        <v>0</v>
      </c>
      <c r="G41" s="50" t="str">
        <f t="shared" si="4"/>
        <v>Y</v>
      </c>
      <c r="H41" s="29"/>
      <c r="K41" s="30"/>
      <c r="L41" s="31"/>
      <c r="M41" s="29"/>
      <c r="O41" s="70" t="s">
        <v>164</v>
      </c>
    </row>
    <row r="42" spans="1:15" x14ac:dyDescent="0.25">
      <c r="B42" s="25" t="s">
        <v>42</v>
      </c>
      <c r="C42" s="26"/>
      <c r="D42" s="27"/>
      <c r="E42" s="28">
        <f t="shared" si="5"/>
        <v>0</v>
      </c>
      <c r="G42" s="50" t="str">
        <f t="shared" si="4"/>
        <v>Y</v>
      </c>
      <c r="H42" s="29"/>
      <c r="K42" s="30"/>
      <c r="L42" s="31"/>
      <c r="M42" s="29"/>
      <c r="O42" s="70" t="s">
        <v>165</v>
      </c>
    </row>
    <row r="43" spans="1:15" x14ac:dyDescent="0.25">
      <c r="B43" s="25" t="s">
        <v>43</v>
      </c>
      <c r="C43" s="26"/>
      <c r="D43" s="27"/>
      <c r="E43" s="28">
        <f t="shared" si="5"/>
        <v>0</v>
      </c>
      <c r="G43" s="50" t="str">
        <f t="shared" si="4"/>
        <v>Y</v>
      </c>
      <c r="H43" s="29"/>
      <c r="K43" s="30"/>
      <c r="L43" s="31"/>
      <c r="M43" s="29"/>
      <c r="O43" s="70" t="s">
        <v>166</v>
      </c>
    </row>
    <row r="44" spans="1:15" x14ac:dyDescent="0.25">
      <c r="B44" s="52" t="s">
        <v>217</v>
      </c>
      <c r="C44" s="26" t="s">
        <v>218</v>
      </c>
      <c r="D44" s="27" t="s">
        <v>242</v>
      </c>
      <c r="E44" s="31" t="s">
        <v>197</v>
      </c>
      <c r="F44" s="50" t="s">
        <v>241</v>
      </c>
      <c r="G44" s="29"/>
      <c r="H44" s="29"/>
      <c r="K44" s="30"/>
      <c r="L44" s="31"/>
      <c r="M44" s="29"/>
      <c r="O44" s="70" t="s">
        <v>167</v>
      </c>
    </row>
    <row r="45" spans="1:15" x14ac:dyDescent="0.25">
      <c r="B45" s="52"/>
      <c r="C45" s="26"/>
      <c r="D45" s="27"/>
      <c r="E45" s="28"/>
      <c r="F45" s="84"/>
      <c r="G45" s="50" t="str">
        <f t="shared" ref="G45:G55" si="6">IF(E45=0,"Y","N")</f>
        <v>Y</v>
      </c>
      <c r="H45" s="29"/>
      <c r="K45" s="30"/>
      <c r="L45" s="31"/>
      <c r="M45" s="29"/>
      <c r="O45" s="70" t="s">
        <v>168</v>
      </c>
    </row>
    <row r="46" spans="1:15" x14ac:dyDescent="0.25">
      <c r="B46" s="52"/>
      <c r="C46" s="26"/>
      <c r="D46" s="27"/>
      <c r="E46" s="28"/>
      <c r="F46" s="84"/>
      <c r="G46" s="50" t="str">
        <f t="shared" si="6"/>
        <v>Y</v>
      </c>
      <c r="H46" s="29"/>
      <c r="K46" s="30"/>
      <c r="L46" s="31"/>
      <c r="M46" s="29"/>
      <c r="O46" s="70" t="s">
        <v>170</v>
      </c>
    </row>
    <row r="47" spans="1:15" x14ac:dyDescent="0.25">
      <c r="B47" s="52"/>
      <c r="C47" s="26"/>
      <c r="D47" s="27"/>
      <c r="E47" s="28"/>
      <c r="F47" s="84"/>
      <c r="G47" s="50" t="str">
        <f t="shared" si="6"/>
        <v>Y</v>
      </c>
      <c r="H47" s="29"/>
      <c r="K47" s="30"/>
      <c r="L47" s="31"/>
      <c r="M47" s="29"/>
      <c r="O47" s="70" t="s">
        <v>171</v>
      </c>
    </row>
    <row r="48" spans="1:15" x14ac:dyDescent="0.25">
      <c r="B48" s="52"/>
      <c r="C48" s="26"/>
      <c r="D48" s="27"/>
      <c r="E48" s="28"/>
      <c r="F48" s="84"/>
      <c r="G48" s="50" t="str">
        <f t="shared" si="6"/>
        <v>Y</v>
      </c>
      <c r="H48" s="29"/>
      <c r="K48" s="30"/>
      <c r="L48" s="31"/>
      <c r="M48" s="29"/>
      <c r="O48" s="70" t="s">
        <v>172</v>
      </c>
    </row>
    <row r="49" spans="2:17" x14ac:dyDescent="0.25">
      <c r="B49" s="52"/>
      <c r="C49" s="26"/>
      <c r="D49" s="27"/>
      <c r="E49" s="28"/>
      <c r="F49" s="84"/>
      <c r="G49" s="50" t="str">
        <f t="shared" si="6"/>
        <v>Y</v>
      </c>
      <c r="H49" s="29"/>
      <c r="K49" s="30"/>
      <c r="L49" s="31"/>
      <c r="M49" s="29"/>
      <c r="O49" s="70" t="s">
        <v>169</v>
      </c>
    </row>
    <row r="50" spans="2:17" x14ac:dyDescent="0.25">
      <c r="B50" s="52"/>
      <c r="C50" s="26"/>
      <c r="D50" s="27"/>
      <c r="E50" s="28"/>
      <c r="F50" s="84"/>
      <c r="G50" s="50" t="str">
        <f t="shared" si="6"/>
        <v>Y</v>
      </c>
      <c r="H50" s="29"/>
      <c r="K50" s="30"/>
      <c r="L50" s="31"/>
      <c r="M50" s="29"/>
      <c r="O50" s="70" t="s">
        <v>173</v>
      </c>
      <c r="Q50" s="70"/>
    </row>
    <row r="51" spans="2:17" x14ac:dyDescent="0.25">
      <c r="B51" s="52"/>
      <c r="C51" s="26"/>
      <c r="D51" s="27"/>
      <c r="E51" s="28"/>
      <c r="F51" s="84"/>
      <c r="G51" s="50" t="str">
        <f t="shared" si="6"/>
        <v>Y</v>
      </c>
      <c r="H51" s="29"/>
      <c r="K51" s="30"/>
      <c r="L51" s="31"/>
      <c r="M51" s="29"/>
      <c r="O51" s="70" t="s">
        <v>174</v>
      </c>
    </row>
    <row r="52" spans="2:17" x14ac:dyDescent="0.25">
      <c r="B52" s="52"/>
      <c r="C52" s="26"/>
      <c r="D52" s="27"/>
      <c r="E52" s="28"/>
      <c r="F52" s="84"/>
      <c r="G52" s="50" t="str">
        <f t="shared" si="6"/>
        <v>Y</v>
      </c>
      <c r="H52" s="29"/>
      <c r="K52" s="30"/>
      <c r="L52" s="31"/>
      <c r="M52" s="29"/>
      <c r="O52" s="70" t="s">
        <v>175</v>
      </c>
    </row>
    <row r="53" spans="2:17" x14ac:dyDescent="0.25">
      <c r="B53" s="52"/>
      <c r="C53" s="26"/>
      <c r="D53" s="27"/>
      <c r="E53" s="28"/>
      <c r="F53" s="84"/>
      <c r="G53" s="50" t="str">
        <f t="shared" si="6"/>
        <v>Y</v>
      </c>
      <c r="H53" s="29"/>
      <c r="K53" s="30"/>
      <c r="L53" s="31"/>
      <c r="M53" s="29"/>
      <c r="O53" s="70" t="s">
        <v>56</v>
      </c>
    </row>
    <row r="54" spans="2:17" x14ac:dyDescent="0.25">
      <c r="B54" s="52"/>
      <c r="C54" s="26"/>
      <c r="D54" s="27"/>
      <c r="E54" s="28"/>
      <c r="F54" s="84"/>
      <c r="G54" s="50" t="str">
        <f t="shared" si="6"/>
        <v>Y</v>
      </c>
      <c r="H54" s="29"/>
      <c r="K54" s="30"/>
      <c r="L54" s="31"/>
      <c r="M54" s="29"/>
      <c r="O54" s="70" t="s">
        <v>176</v>
      </c>
      <c r="Q54" s="70"/>
    </row>
    <row r="55" spans="2:17" x14ac:dyDescent="0.25">
      <c r="B55" s="52"/>
      <c r="C55" s="26"/>
      <c r="D55" s="27"/>
      <c r="E55" s="28"/>
      <c r="F55" s="84"/>
      <c r="G55" s="50" t="str">
        <f t="shared" si="6"/>
        <v>Y</v>
      </c>
      <c r="H55" s="29"/>
      <c r="K55" s="30"/>
      <c r="L55" s="31"/>
      <c r="M55" s="29"/>
      <c r="O55" s="70" t="s">
        <v>177</v>
      </c>
    </row>
    <row r="56" spans="2:17" x14ac:dyDescent="0.25">
      <c r="B56" s="25"/>
      <c r="C56" s="26"/>
      <c r="D56" s="27"/>
      <c r="E56" s="28"/>
      <c r="F56" s="50"/>
      <c r="G56" s="29"/>
      <c r="H56" s="29"/>
      <c r="K56" s="30"/>
      <c r="L56" s="31"/>
      <c r="M56" s="29"/>
      <c r="O56" s="70" t="s">
        <v>178</v>
      </c>
    </row>
    <row r="57" spans="2:17" x14ac:dyDescent="0.25">
      <c r="B57" s="25" t="s">
        <v>227</v>
      </c>
      <c r="C57" s="26"/>
      <c r="D57" s="27"/>
      <c r="E57" s="75">
        <f>SUM(E34:E56)</f>
        <v>0</v>
      </c>
      <c r="F57" s="50"/>
      <c r="I57" s="9" t="s">
        <v>62</v>
      </c>
      <c r="K57" s="30"/>
      <c r="L57" s="36">
        <f>SUM(L6:L56)</f>
        <v>0</v>
      </c>
      <c r="M57" s="29"/>
      <c r="N57" s="9" t="str">
        <f t="shared" ref="N57:N59" si="7">IF(E57=0,"Y","")</f>
        <v>Y</v>
      </c>
      <c r="O57" s="70" t="s">
        <v>179</v>
      </c>
    </row>
    <row r="58" spans="2:17" x14ac:dyDescent="0.25">
      <c r="B58" s="25"/>
      <c r="C58" s="26"/>
      <c r="D58" s="27"/>
      <c r="E58" s="28"/>
      <c r="F58" s="50"/>
      <c r="I58" s="11"/>
      <c r="J58" s="11"/>
      <c r="K58" s="30"/>
      <c r="L58" s="31"/>
      <c r="M58" s="29"/>
      <c r="O58" s="70" t="s">
        <v>180</v>
      </c>
    </row>
    <row r="59" spans="2:17" ht="14.25" thickBot="1" x14ac:dyDescent="0.3">
      <c r="B59" s="39" t="s">
        <v>228</v>
      </c>
      <c r="C59" s="40"/>
      <c r="D59" s="40"/>
      <c r="E59" s="41">
        <f>+E57-L57</f>
        <v>0</v>
      </c>
      <c r="F59" s="51"/>
      <c r="G59" s="42"/>
      <c r="H59" s="42"/>
      <c r="I59" s="42"/>
      <c r="J59" s="42"/>
      <c r="K59" s="40"/>
      <c r="L59" s="43"/>
      <c r="N59" s="9" t="str">
        <f t="shared" si="7"/>
        <v>Y</v>
      </c>
      <c r="O59" s="70" t="s">
        <v>181</v>
      </c>
    </row>
    <row r="60" spans="2:17" ht="14.25" thickTop="1" x14ac:dyDescent="0.25">
      <c r="O60" s="70" t="s">
        <v>182</v>
      </c>
    </row>
    <row r="61" spans="2:17" x14ac:dyDescent="0.25">
      <c r="O61" s="70" t="s">
        <v>183</v>
      </c>
    </row>
    <row r="62" spans="2:17" x14ac:dyDescent="0.25">
      <c r="O62" s="70" t="s">
        <v>184</v>
      </c>
    </row>
    <row r="63" spans="2:17" x14ac:dyDescent="0.25">
      <c r="O63" s="70" t="s">
        <v>64</v>
      </c>
    </row>
    <row r="64" spans="2:17" x14ac:dyDescent="0.25">
      <c r="O64" s="70" t="s">
        <v>65</v>
      </c>
    </row>
    <row r="65" spans="15:15" x14ac:dyDescent="0.25">
      <c r="O65" s="70" t="s">
        <v>66</v>
      </c>
    </row>
    <row r="66" spans="15:15" x14ac:dyDescent="0.25">
      <c r="O66" s="70" t="s">
        <v>67</v>
      </c>
    </row>
    <row r="67" spans="15:15" x14ac:dyDescent="0.25">
      <c r="O67" s="70" t="s">
        <v>68</v>
      </c>
    </row>
    <row r="68" spans="15:15" x14ac:dyDescent="0.25">
      <c r="O68" s="70" t="s">
        <v>69</v>
      </c>
    </row>
    <row r="69" spans="15:15" x14ac:dyDescent="0.25">
      <c r="O69" s="70" t="s">
        <v>70</v>
      </c>
    </row>
    <row r="70" spans="15:15" x14ac:dyDescent="0.25">
      <c r="O70" s="70" t="s">
        <v>71</v>
      </c>
    </row>
    <row r="71" spans="15:15" x14ac:dyDescent="0.25">
      <c r="O71" s="70" t="s">
        <v>72</v>
      </c>
    </row>
    <row r="72" spans="15:15" x14ac:dyDescent="0.25">
      <c r="O72" s="70" t="s">
        <v>73</v>
      </c>
    </row>
    <row r="73" spans="15:15" x14ac:dyDescent="0.25">
      <c r="O73" s="70" t="s">
        <v>74</v>
      </c>
    </row>
    <row r="74" spans="15:15" x14ac:dyDescent="0.25">
      <c r="O74" s="70" t="s">
        <v>75</v>
      </c>
    </row>
    <row r="75" spans="15:15" x14ac:dyDescent="0.25">
      <c r="O75" s="70" t="s">
        <v>76</v>
      </c>
    </row>
    <row r="76" spans="15:15" x14ac:dyDescent="0.25">
      <c r="O76" s="70" t="s">
        <v>77</v>
      </c>
    </row>
    <row r="77" spans="15:15" x14ac:dyDescent="0.25">
      <c r="O77" s="70" t="s">
        <v>78</v>
      </c>
    </row>
    <row r="78" spans="15:15" x14ac:dyDescent="0.25">
      <c r="O78" s="70" t="s">
        <v>79</v>
      </c>
    </row>
    <row r="79" spans="15:15" x14ac:dyDescent="0.25">
      <c r="O79" s="70" t="s">
        <v>80</v>
      </c>
    </row>
    <row r="80" spans="15:15" x14ac:dyDescent="0.25">
      <c r="O80" s="70" t="s">
        <v>81</v>
      </c>
    </row>
    <row r="81" spans="15:15" x14ac:dyDescent="0.25">
      <c r="O81" s="70" t="s">
        <v>82</v>
      </c>
    </row>
    <row r="82" spans="15:15" x14ac:dyDescent="0.25">
      <c r="O82" s="70" t="s">
        <v>83</v>
      </c>
    </row>
    <row r="83" spans="15:15" x14ac:dyDescent="0.25">
      <c r="O83" s="70" t="s">
        <v>84</v>
      </c>
    </row>
    <row r="84" spans="15:15" x14ac:dyDescent="0.25">
      <c r="O84" s="70" t="s">
        <v>85</v>
      </c>
    </row>
    <row r="85" spans="15:15" x14ac:dyDescent="0.25">
      <c r="O85" s="70" t="s">
        <v>86</v>
      </c>
    </row>
    <row r="86" spans="15:15" x14ac:dyDescent="0.25">
      <c r="O86" s="70" t="s">
        <v>87</v>
      </c>
    </row>
    <row r="87" spans="15:15" x14ac:dyDescent="0.25">
      <c r="O87" s="70" t="s">
        <v>88</v>
      </c>
    </row>
    <row r="88" spans="15:15" x14ac:dyDescent="0.25">
      <c r="O88" s="70" t="s">
        <v>89</v>
      </c>
    </row>
    <row r="89" spans="15:15" x14ac:dyDescent="0.25">
      <c r="O89" s="70" t="s">
        <v>90</v>
      </c>
    </row>
    <row r="90" spans="15:15" x14ac:dyDescent="0.25">
      <c r="O90" s="70" t="s">
        <v>91</v>
      </c>
    </row>
    <row r="91" spans="15:15" x14ac:dyDescent="0.25">
      <c r="O91" s="70" t="s">
        <v>92</v>
      </c>
    </row>
    <row r="92" spans="15:15" x14ac:dyDescent="0.25">
      <c r="O92" s="70" t="s">
        <v>93</v>
      </c>
    </row>
    <row r="93" spans="15:15" x14ac:dyDescent="0.25">
      <c r="O93" s="70" t="s">
        <v>94</v>
      </c>
    </row>
    <row r="94" spans="15:15" x14ac:dyDescent="0.25">
      <c r="O94" s="70" t="s">
        <v>95</v>
      </c>
    </row>
    <row r="95" spans="15:15" x14ac:dyDescent="0.25">
      <c r="O95" s="70" t="s">
        <v>96</v>
      </c>
    </row>
    <row r="96" spans="15:15" x14ac:dyDescent="0.25">
      <c r="O96" s="70" t="s">
        <v>97</v>
      </c>
    </row>
    <row r="97" spans="15:15" x14ac:dyDescent="0.25">
      <c r="O97" s="70" t="s">
        <v>98</v>
      </c>
    </row>
    <row r="98" spans="15:15" x14ac:dyDescent="0.25">
      <c r="O98" s="70" t="s">
        <v>99</v>
      </c>
    </row>
    <row r="99" spans="15:15" x14ac:dyDescent="0.25">
      <c r="O99" s="70" t="s">
        <v>100</v>
      </c>
    </row>
    <row r="100" spans="15:15" x14ac:dyDescent="0.25">
      <c r="O100" s="70" t="s">
        <v>101</v>
      </c>
    </row>
    <row r="101" spans="15:15" x14ac:dyDescent="0.25">
      <c r="O101" s="70" t="s">
        <v>102</v>
      </c>
    </row>
    <row r="102" spans="15:15" x14ac:dyDescent="0.25">
      <c r="O102" s="70" t="s">
        <v>103</v>
      </c>
    </row>
    <row r="103" spans="15:15" x14ac:dyDescent="0.25">
      <c r="O103" s="70" t="s">
        <v>104</v>
      </c>
    </row>
    <row r="104" spans="15:15" x14ac:dyDescent="0.25">
      <c r="O104" s="70" t="s">
        <v>105</v>
      </c>
    </row>
    <row r="105" spans="15:15" x14ac:dyDescent="0.25">
      <c r="O105" s="70" t="s">
        <v>106</v>
      </c>
    </row>
    <row r="106" spans="15:15" x14ac:dyDescent="0.25">
      <c r="O106" s="70" t="s">
        <v>107</v>
      </c>
    </row>
    <row r="107" spans="15:15" x14ac:dyDescent="0.25">
      <c r="O107" s="70" t="s">
        <v>108</v>
      </c>
    </row>
    <row r="108" spans="15:15" x14ac:dyDescent="0.25">
      <c r="O108" s="70" t="s">
        <v>109</v>
      </c>
    </row>
    <row r="109" spans="15:15" x14ac:dyDescent="0.25">
      <c r="O109" s="70" t="s">
        <v>110</v>
      </c>
    </row>
    <row r="110" spans="15:15" x14ac:dyDescent="0.25">
      <c r="O110" s="70" t="s">
        <v>111</v>
      </c>
    </row>
    <row r="111" spans="15:15" x14ac:dyDescent="0.25">
      <c r="O111" s="70" t="s">
        <v>112</v>
      </c>
    </row>
    <row r="112" spans="15:15" x14ac:dyDescent="0.25">
      <c r="O112" s="70" t="s">
        <v>113</v>
      </c>
    </row>
    <row r="113" spans="15:15" x14ac:dyDescent="0.25">
      <c r="O113" s="70" t="s">
        <v>114</v>
      </c>
    </row>
    <row r="114" spans="15:15" x14ac:dyDescent="0.25">
      <c r="O114" s="70" t="s">
        <v>115</v>
      </c>
    </row>
    <row r="115" spans="15:15" x14ac:dyDescent="0.25">
      <c r="O115" s="70" t="s">
        <v>116</v>
      </c>
    </row>
    <row r="116" spans="15:15" x14ac:dyDescent="0.25">
      <c r="O116" s="70" t="s">
        <v>117</v>
      </c>
    </row>
    <row r="117" spans="15:15" x14ac:dyDescent="0.25">
      <c r="O117" s="70" t="s">
        <v>118</v>
      </c>
    </row>
    <row r="118" spans="15:15" x14ac:dyDescent="0.25">
      <c r="O118" s="70" t="s">
        <v>119</v>
      </c>
    </row>
    <row r="119" spans="15:15" x14ac:dyDescent="0.25">
      <c r="O119" s="70" t="s">
        <v>120</v>
      </c>
    </row>
    <row r="120" spans="15:15" x14ac:dyDescent="0.25">
      <c r="O120" s="70" t="s">
        <v>121</v>
      </c>
    </row>
    <row r="121" spans="15:15" x14ac:dyDescent="0.25">
      <c r="O121" s="70" t="s">
        <v>122</v>
      </c>
    </row>
    <row r="122" spans="15:15" x14ac:dyDescent="0.25">
      <c r="O122" s="70" t="s">
        <v>123</v>
      </c>
    </row>
    <row r="123" spans="15:15" x14ac:dyDescent="0.25">
      <c r="O123" s="70" t="s">
        <v>124</v>
      </c>
    </row>
    <row r="124" spans="15:15" x14ac:dyDescent="0.25">
      <c r="O124" s="70" t="s">
        <v>125</v>
      </c>
    </row>
    <row r="125" spans="15:15" x14ac:dyDescent="0.25">
      <c r="O125" s="70" t="s">
        <v>126</v>
      </c>
    </row>
    <row r="126" spans="15:15" x14ac:dyDescent="0.25">
      <c r="O126" s="70" t="s">
        <v>127</v>
      </c>
    </row>
    <row r="127" spans="15:15" x14ac:dyDescent="0.25">
      <c r="O127" s="70" t="s">
        <v>128</v>
      </c>
    </row>
    <row r="128" spans="15:15" x14ac:dyDescent="0.25">
      <c r="O128" s="70" t="s">
        <v>129</v>
      </c>
    </row>
    <row r="129" spans="15:15" x14ac:dyDescent="0.25">
      <c r="O129" s="70" t="s">
        <v>130</v>
      </c>
    </row>
    <row r="130" spans="15:15" x14ac:dyDescent="0.25">
      <c r="O130" s="70" t="s">
        <v>131</v>
      </c>
    </row>
    <row r="131" spans="15:15" x14ac:dyDescent="0.25">
      <c r="O131" s="70" t="s">
        <v>132</v>
      </c>
    </row>
    <row r="132" spans="15:15" x14ac:dyDescent="0.25">
      <c r="O132" s="70" t="s">
        <v>133</v>
      </c>
    </row>
    <row r="133" spans="15:15" x14ac:dyDescent="0.25">
      <c r="O133" s="70" t="s">
        <v>134</v>
      </c>
    </row>
    <row r="134" spans="15:15" x14ac:dyDescent="0.25">
      <c r="O134" s="70" t="s">
        <v>135</v>
      </c>
    </row>
  </sheetData>
  <pageMargins left="0.7" right="0.7" top="0.75" bottom="0.75" header="0.3" footer="0.3"/>
  <pageSetup orientation="portrait" r:id="rId1"/>
  <drawing r:id="rId2"/>
  <legacyDrawing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_Instruction</vt:lpstr>
      <vt:lpstr>PayrollSum</vt:lpstr>
      <vt:lpstr>_MailMergeSchema</vt:lpstr>
      <vt:lpstr>Payslip</vt:lpstr>
      <vt:lpstr>Payslip!Print_Area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SRDC</dc:creator>
  <cp:lastModifiedBy>SRDC</cp:lastModifiedBy>
  <cp:lastPrinted>2020-07-16T02:36:08Z</cp:lastPrinted>
  <dcterms:created xsi:type="dcterms:W3CDTF">2018-09-06T02:36:01Z</dcterms:created>
  <dcterms:modified xsi:type="dcterms:W3CDTF">2020-08-05T04:58:08Z</dcterms:modified>
</cp:coreProperties>
</file>